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usovce-my.sharepoint.com/personal/holubek_bratislava-rusovce_sk/Documents/Dokumenty/HolubekUser/ROZPOČET a CASH FLOW/Rozpočet a cash flow 2026/Schvalov prvot rozp2026/Prvot navrh rozp2026-VYVES/WEB ZJEDNODUS A ZAMK/"/>
    </mc:Choice>
  </mc:AlternateContent>
  <xr:revisionPtr revIDLastSave="35" documentId="8_{7A205E29-6A1D-4052-9EE7-733303402819}" xr6:coauthVersionLast="47" xr6:coauthVersionMax="47" xr10:uidLastSave="{4AEB85E0-D67F-4295-B764-42FE5237218E}"/>
  <bookViews>
    <workbookView xWindow="-120" yWindow="-120" windowWidth="30960" windowHeight="16800" tabRatio="599" xr2:uid="{A9A87506-708A-4788-ADC6-48B9102996B6}"/>
  </bookViews>
  <sheets>
    <sheet name="príjmy" sheetId="1" r:id="rId1"/>
  </sheets>
  <definedNames>
    <definedName name="_xlnm.Print_Titles" localSheetId="0">príjmy!$1:$2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1" l="1"/>
  <c r="AA16" i="1"/>
  <c r="AA69" i="1"/>
  <c r="AC16" i="1"/>
  <c r="AC69" i="1"/>
  <c r="AB69" i="1"/>
  <c r="AC4" i="1"/>
  <c r="AB4" i="1"/>
  <c r="AA4" i="1"/>
  <c r="AA136" i="1"/>
  <c r="AB151" i="1" l="1"/>
  <c r="X115" i="1"/>
  <c r="W115" i="1"/>
  <c r="W153" i="1"/>
  <c r="AA109" i="1"/>
  <c r="X28" i="1"/>
  <c r="X30" i="1"/>
  <c r="Z186" i="1" l="1"/>
  <c r="AA186" i="1"/>
  <c r="Z185" i="1"/>
  <c r="AA185" i="1"/>
  <c r="X186" i="1"/>
  <c r="X185" i="1"/>
  <c r="X180" i="1"/>
  <c r="Y180" i="1"/>
  <c r="Z180" i="1"/>
  <c r="AA180" i="1"/>
  <c r="X177" i="1"/>
  <c r="X178" i="1" s="1"/>
  <c r="Y177" i="1"/>
  <c r="Y178" i="1" s="1"/>
  <c r="Z177" i="1"/>
  <c r="Z178" i="1" s="1"/>
  <c r="AA177" i="1"/>
  <c r="AA178" i="1" s="1"/>
  <c r="X161" i="1"/>
  <c r="Z161" i="1"/>
  <c r="AA161" i="1"/>
  <c r="X153" i="1"/>
  <c r="X154" i="1" s="1"/>
  <c r="Z153" i="1"/>
  <c r="Z154" i="1" s="1"/>
  <c r="AA153" i="1"/>
  <c r="AA154" i="1" s="1"/>
  <c r="X127" i="1"/>
  <c r="X128" i="1" s="1"/>
  <c r="Z127" i="1"/>
  <c r="Z128" i="1" s="1"/>
  <c r="AA127" i="1"/>
  <c r="AA128" i="1" s="1"/>
  <c r="X116" i="1"/>
  <c r="Y115" i="1"/>
  <c r="Y116" i="1" s="1"/>
  <c r="Z115" i="1"/>
  <c r="Z116" i="1" s="1"/>
  <c r="AA115" i="1"/>
  <c r="AA116" i="1" s="1"/>
  <c r="X91" i="1"/>
  <c r="X92" i="1" s="1"/>
  <c r="Z91" i="1"/>
  <c r="Z92" i="1" s="1"/>
  <c r="AA91" i="1"/>
  <c r="AA92" i="1" s="1"/>
  <c r="X82" i="1"/>
  <c r="X83" i="1" s="1"/>
  <c r="Y82" i="1"/>
  <c r="Y83" i="1" s="1"/>
  <c r="Z82" i="1"/>
  <c r="Z83" i="1" s="1"/>
  <c r="AA82" i="1"/>
  <c r="AA83" i="1" s="1"/>
  <c r="X73" i="1"/>
  <c r="Z73" i="1"/>
  <c r="AA73" i="1"/>
  <c r="X64" i="1"/>
  <c r="X65" i="1" s="1"/>
  <c r="Y64" i="1"/>
  <c r="Y65" i="1" s="1"/>
  <c r="Z64" i="1"/>
  <c r="Z65" i="1" s="1"/>
  <c r="AA64" i="1"/>
  <c r="AA65" i="1" s="1"/>
  <c r="X60" i="1"/>
  <c r="X61" i="1" s="1"/>
  <c r="Y60" i="1"/>
  <c r="Y61" i="1" s="1"/>
  <c r="Z60" i="1"/>
  <c r="Z61" i="1" s="1"/>
  <c r="AA60" i="1"/>
  <c r="AA61" i="1" s="1"/>
  <c r="X44" i="1"/>
  <c r="X45" i="1" s="1"/>
  <c r="Y44" i="1"/>
  <c r="Y45" i="1" s="1"/>
  <c r="Z44" i="1"/>
  <c r="Z45" i="1" s="1"/>
  <c r="AA44" i="1"/>
  <c r="AA45" i="1" s="1"/>
  <c r="X32" i="1"/>
  <c r="X33" i="1" s="1"/>
  <c r="Y32" i="1"/>
  <c r="Z32" i="1"/>
  <c r="AA32" i="1"/>
  <c r="Y30" i="1"/>
  <c r="Z30" i="1"/>
  <c r="AA30" i="1"/>
  <c r="Y28" i="1"/>
  <c r="Z28" i="1"/>
  <c r="AA28" i="1"/>
  <c r="X19" i="1"/>
  <c r="Y19" i="1"/>
  <c r="Z19" i="1"/>
  <c r="AA19" i="1"/>
  <c r="AA18" i="1"/>
  <c r="X18" i="1"/>
  <c r="Y18" i="1"/>
  <c r="Z18" i="1"/>
  <c r="X17" i="1"/>
  <c r="X20" i="1" s="1"/>
  <c r="Y17" i="1"/>
  <c r="Y20" i="1" s="1"/>
  <c r="Z17" i="1"/>
  <c r="Z20" i="1" s="1"/>
  <c r="AA17" i="1"/>
  <c r="AA20" i="1" s="1"/>
  <c r="X5" i="1"/>
  <c r="X6" i="1" s="1"/>
  <c r="Y5" i="1"/>
  <c r="Y6" i="1" s="1"/>
  <c r="Z5" i="1"/>
  <c r="AA5" i="1"/>
  <c r="AA6" i="1" s="1"/>
  <c r="Z188" i="1" l="1"/>
  <c r="AA188" i="1"/>
  <c r="AA162" i="1"/>
  <c r="Z33" i="1"/>
  <c r="Z162" i="1"/>
  <c r="Y33" i="1"/>
  <c r="Z187" i="1"/>
  <c r="AA187" i="1"/>
  <c r="AF178" i="1" s="1"/>
  <c r="AA74" i="1"/>
  <c r="Z74" i="1"/>
  <c r="AA33" i="1"/>
  <c r="Z184" i="1"/>
  <c r="Z6" i="1"/>
  <c r="AA184" i="1"/>
  <c r="AE178" i="1" s="1"/>
  <c r="X188" i="1"/>
  <c r="X162" i="1"/>
  <c r="X187" i="1"/>
  <c r="X74" i="1"/>
  <c r="X184" i="1"/>
  <c r="AB115" i="1"/>
  <c r="AB116" i="1" s="1"/>
  <c r="Y160" i="1"/>
  <c r="Y161" i="1" s="1"/>
  <c r="Y162" i="1" s="1"/>
  <c r="AA190" i="1" l="1"/>
  <c r="Z190" i="1"/>
  <c r="X190" i="1"/>
  <c r="AC115" i="1"/>
  <c r="AC116" i="1" s="1"/>
  <c r="Y69" i="1"/>
  <c r="Y73" i="1" s="1"/>
  <c r="Y74" i="1" s="1"/>
  <c r="Y86" i="1" l="1"/>
  <c r="Y91" i="1" s="1"/>
  <c r="Y92" i="1" s="1"/>
  <c r="Y142" i="1"/>
  <c r="Y153" i="1" s="1"/>
  <c r="Y154" i="1" s="1"/>
  <c r="W177" i="1"/>
  <c r="W178" i="1" s="1"/>
  <c r="Y122" i="1"/>
  <c r="Y127" i="1" s="1"/>
  <c r="Y128" i="1" s="1"/>
  <c r="AB185" i="1"/>
  <c r="W180" i="1"/>
  <c r="AB180" i="1"/>
  <c r="AB177" i="1"/>
  <c r="AB178" i="1" s="1"/>
  <c r="W161" i="1"/>
  <c r="W162" i="1" s="1"/>
  <c r="AB161" i="1"/>
  <c r="AB162" i="1" s="1"/>
  <c r="W154" i="1"/>
  <c r="AB153" i="1"/>
  <c r="AB154" i="1" s="1"/>
  <c r="W127" i="1"/>
  <c r="W128" i="1" s="1"/>
  <c r="AB127" i="1"/>
  <c r="AB128" i="1" s="1"/>
  <c r="W116" i="1"/>
  <c r="AB91" i="1"/>
  <c r="AB92" i="1" s="1"/>
  <c r="W91" i="1"/>
  <c r="W92" i="1" s="1"/>
  <c r="W82" i="1"/>
  <c r="W83" i="1" s="1"/>
  <c r="AB82" i="1"/>
  <c r="AB83" i="1" s="1"/>
  <c r="W73" i="1"/>
  <c r="W74" i="1" s="1"/>
  <c r="AB73" i="1"/>
  <c r="AB74" i="1" s="1"/>
  <c r="W64" i="1"/>
  <c r="W65" i="1" s="1"/>
  <c r="AB64" i="1"/>
  <c r="AB65" i="1" s="1"/>
  <c r="W60" i="1"/>
  <c r="W61" i="1" s="1"/>
  <c r="AB60" i="1"/>
  <c r="AB61" i="1" s="1"/>
  <c r="W44" i="1"/>
  <c r="W45" i="1" s="1"/>
  <c r="AB44" i="1"/>
  <c r="AB45" i="1" s="1"/>
  <c r="W32" i="1"/>
  <c r="AB32" i="1"/>
  <c r="W30" i="1"/>
  <c r="AB30" i="1"/>
  <c r="W28" i="1"/>
  <c r="AB28" i="1"/>
  <c r="W19" i="1"/>
  <c r="AB19" i="1"/>
  <c r="W18" i="1"/>
  <c r="AB18" i="1"/>
  <c r="W17" i="1"/>
  <c r="W20" i="1" s="1"/>
  <c r="AB17" i="1"/>
  <c r="AB20" i="1" s="1"/>
  <c r="W5" i="1"/>
  <c r="W6" i="1" s="1"/>
  <c r="AB5" i="1"/>
  <c r="AB6" i="1" s="1"/>
  <c r="W186" i="1"/>
  <c r="W185" i="1"/>
  <c r="AB186" i="1"/>
  <c r="W33" i="1" l="1"/>
  <c r="AB188" i="1"/>
  <c r="AB187" i="1"/>
  <c r="AJ178" i="1" s="1"/>
  <c r="AB33" i="1"/>
  <c r="W188" i="1"/>
  <c r="W187" i="1"/>
  <c r="AB184" i="1"/>
  <c r="AI178" i="1" s="1"/>
  <c r="W184" i="1"/>
  <c r="AC185" i="1"/>
  <c r="AC64" i="1"/>
  <c r="AC65" i="1" s="1"/>
  <c r="AC32" i="1"/>
  <c r="AC30" i="1"/>
  <c r="AC19" i="1"/>
  <c r="AC18" i="1"/>
  <c r="AC5" i="1"/>
  <c r="AC6" i="1" s="1"/>
  <c r="Y186" i="1"/>
  <c r="Y185" i="1"/>
  <c r="U19" i="1"/>
  <c r="V19" i="1"/>
  <c r="T19" i="1"/>
  <c r="U18" i="1"/>
  <c r="V18" i="1"/>
  <c r="T18" i="1"/>
  <c r="AC180" i="1"/>
  <c r="V161" i="1"/>
  <c r="V162" i="1" s="1"/>
  <c r="V115" i="1"/>
  <c r="V116" i="1" s="1"/>
  <c r="S186" i="1"/>
  <c r="T186" i="1"/>
  <c r="V186" i="1"/>
  <c r="S185" i="1"/>
  <c r="T185" i="1"/>
  <c r="V185" i="1"/>
  <c r="S180" i="1"/>
  <c r="T180" i="1"/>
  <c r="V180" i="1"/>
  <c r="S177" i="1"/>
  <c r="S178" i="1" s="1"/>
  <c r="T177" i="1"/>
  <c r="T178" i="1" s="1"/>
  <c r="V177" i="1"/>
  <c r="V178" i="1" s="1"/>
  <c r="S161" i="1"/>
  <c r="S162" i="1" s="1"/>
  <c r="T161" i="1"/>
  <c r="S153" i="1"/>
  <c r="S154" i="1" s="1"/>
  <c r="T153" i="1"/>
  <c r="T154" i="1" s="1"/>
  <c r="V153" i="1"/>
  <c r="V154" i="1" s="1"/>
  <c r="S127" i="1"/>
  <c r="S128" i="1" s="1"/>
  <c r="T127" i="1"/>
  <c r="T128" i="1" s="1"/>
  <c r="V127" i="1"/>
  <c r="V128" i="1" s="1"/>
  <c r="S115" i="1"/>
  <c r="S116" i="1" s="1"/>
  <c r="T115" i="1"/>
  <c r="T116" i="1" s="1"/>
  <c r="S91" i="1"/>
  <c r="S92" i="1" s="1"/>
  <c r="T91" i="1"/>
  <c r="T92" i="1" s="1"/>
  <c r="V91" i="1"/>
  <c r="V92" i="1" s="1"/>
  <c r="S82" i="1"/>
  <c r="S83" i="1" s="1"/>
  <c r="T82" i="1"/>
  <c r="T83" i="1" s="1"/>
  <c r="V82" i="1"/>
  <c r="V83" i="1" s="1"/>
  <c r="S73" i="1"/>
  <c r="S74" i="1" s="1"/>
  <c r="T73" i="1"/>
  <c r="T74" i="1" s="1"/>
  <c r="V73" i="1"/>
  <c r="V74" i="1" s="1"/>
  <c r="S64" i="1"/>
  <c r="S65" i="1" s="1"/>
  <c r="T64" i="1"/>
  <c r="T65" i="1" s="1"/>
  <c r="V64" i="1"/>
  <c r="V65" i="1" s="1"/>
  <c r="S60" i="1"/>
  <c r="S61" i="1" s="1"/>
  <c r="T60" i="1"/>
  <c r="T61" i="1" s="1"/>
  <c r="V60" i="1"/>
  <c r="V61" i="1" s="1"/>
  <c r="S44" i="1"/>
  <c r="S45" i="1" s="1"/>
  <c r="T44" i="1"/>
  <c r="T45" i="1" s="1"/>
  <c r="V44" i="1"/>
  <c r="V45" i="1" s="1"/>
  <c r="S32" i="1"/>
  <c r="T32" i="1"/>
  <c r="V32" i="1"/>
  <c r="S30" i="1"/>
  <c r="T30" i="1"/>
  <c r="V30" i="1"/>
  <c r="S28" i="1"/>
  <c r="T28" i="1"/>
  <c r="V28" i="1"/>
  <c r="S17" i="1"/>
  <c r="S20" i="1" s="1"/>
  <c r="T17" i="1"/>
  <c r="T20" i="1" s="1"/>
  <c r="V17" i="1"/>
  <c r="V20" i="1" s="1"/>
  <c r="V5" i="1"/>
  <c r="V6" i="1" s="1"/>
  <c r="S5" i="1"/>
  <c r="S6" i="1" s="1"/>
  <c r="T5" i="1"/>
  <c r="T6" i="1" s="1"/>
  <c r="R153" i="1"/>
  <c r="R154" i="1" s="1"/>
  <c r="R127" i="1"/>
  <c r="R128" i="1" s="1"/>
  <c r="R186" i="1"/>
  <c r="U186" i="1"/>
  <c r="R185" i="1"/>
  <c r="U185" i="1"/>
  <c r="R180" i="1"/>
  <c r="U180" i="1"/>
  <c r="R177" i="1"/>
  <c r="R178" i="1" s="1"/>
  <c r="U177" i="1"/>
  <c r="U178" i="1" s="1"/>
  <c r="R161" i="1"/>
  <c r="R162" i="1" s="1"/>
  <c r="U161" i="1"/>
  <c r="U162" i="1"/>
  <c r="U153" i="1"/>
  <c r="U154" i="1" s="1"/>
  <c r="U127" i="1"/>
  <c r="U128" i="1" s="1"/>
  <c r="R115" i="1"/>
  <c r="R116" i="1" s="1"/>
  <c r="U115" i="1"/>
  <c r="U116" i="1" s="1"/>
  <c r="R91" i="1"/>
  <c r="R92" i="1" s="1"/>
  <c r="U91" i="1"/>
  <c r="U92" i="1" s="1"/>
  <c r="R82" i="1"/>
  <c r="R83" i="1" s="1"/>
  <c r="U82" i="1"/>
  <c r="U83" i="1" s="1"/>
  <c r="R73" i="1"/>
  <c r="U73" i="1"/>
  <c r="U74" i="1" s="1"/>
  <c r="R64" i="1"/>
  <c r="R65" i="1" s="1"/>
  <c r="U64" i="1"/>
  <c r="U65" i="1" s="1"/>
  <c r="R60" i="1"/>
  <c r="R61" i="1" s="1"/>
  <c r="U60" i="1"/>
  <c r="U61" i="1" s="1"/>
  <c r="R44" i="1"/>
  <c r="R45" i="1" s="1"/>
  <c r="U44" i="1"/>
  <c r="U45" i="1" s="1"/>
  <c r="R32" i="1"/>
  <c r="U32" i="1"/>
  <c r="R30" i="1"/>
  <c r="U30" i="1"/>
  <c r="R28" i="1"/>
  <c r="U28" i="1"/>
  <c r="R17" i="1"/>
  <c r="R20" i="1" s="1"/>
  <c r="U17" i="1"/>
  <c r="U20" i="1" s="1"/>
  <c r="R5" i="1"/>
  <c r="R6" i="1" s="1"/>
  <c r="U5" i="1"/>
  <c r="P136" i="1"/>
  <c r="P153" i="1" s="1"/>
  <c r="P154" i="1" s="1"/>
  <c r="P186" i="1"/>
  <c r="Q186" i="1"/>
  <c r="P185" i="1"/>
  <c r="Q185" i="1"/>
  <c r="P180" i="1"/>
  <c r="Q180" i="1"/>
  <c r="P177" i="1"/>
  <c r="P178" i="1" s="1"/>
  <c r="Q177" i="1"/>
  <c r="Q178" i="1" s="1"/>
  <c r="P161" i="1"/>
  <c r="P162" i="1" s="1"/>
  <c r="Q161" i="1"/>
  <c r="Q162" i="1" s="1"/>
  <c r="Q153" i="1"/>
  <c r="Q154" i="1" s="1"/>
  <c r="P127" i="1"/>
  <c r="P128" i="1" s="1"/>
  <c r="Q127" i="1"/>
  <c r="Q128" i="1" s="1"/>
  <c r="P115" i="1"/>
  <c r="P116" i="1"/>
  <c r="Q115" i="1"/>
  <c r="Q116" i="1" s="1"/>
  <c r="P91" i="1"/>
  <c r="P92" i="1" s="1"/>
  <c r="Q91" i="1"/>
  <c r="Q92" i="1" s="1"/>
  <c r="P82" i="1"/>
  <c r="P83" i="1" s="1"/>
  <c r="Q82" i="1"/>
  <c r="Q83" i="1" s="1"/>
  <c r="P73" i="1"/>
  <c r="P74" i="1" s="1"/>
  <c r="Q73" i="1"/>
  <c r="Q74" i="1" s="1"/>
  <c r="P64" i="1"/>
  <c r="P65" i="1" s="1"/>
  <c r="Q64" i="1"/>
  <c r="Q65" i="1" s="1"/>
  <c r="P60" i="1"/>
  <c r="P61" i="1" s="1"/>
  <c r="Q60" i="1"/>
  <c r="Q61" i="1" s="1"/>
  <c r="P44" i="1"/>
  <c r="P45" i="1" s="1"/>
  <c r="Q44" i="1"/>
  <c r="Q45" i="1" s="1"/>
  <c r="P32" i="1"/>
  <c r="Q32" i="1"/>
  <c r="P30" i="1"/>
  <c r="Q30" i="1"/>
  <c r="P28" i="1"/>
  <c r="Q28" i="1"/>
  <c r="P17" i="1"/>
  <c r="Q17" i="1"/>
  <c r="Q20" i="1" s="1"/>
  <c r="P5" i="1"/>
  <c r="P6" i="1" s="1"/>
  <c r="Q5" i="1"/>
  <c r="Q6" i="1" s="1"/>
  <c r="O177" i="1"/>
  <c r="O178" i="1" s="1"/>
  <c r="N177" i="1"/>
  <c r="N178" i="1" s="1"/>
  <c r="N139" i="1"/>
  <c r="N153" i="1" s="1"/>
  <c r="N120" i="1"/>
  <c r="N127" i="1" s="1"/>
  <c r="N128" i="1" s="1"/>
  <c r="O186" i="1"/>
  <c r="O185" i="1"/>
  <c r="O180" i="1"/>
  <c r="O161" i="1"/>
  <c r="O162" i="1" s="1"/>
  <c r="O153" i="1"/>
  <c r="O154" i="1" s="1"/>
  <c r="O127" i="1"/>
  <c r="O128" i="1" s="1"/>
  <c r="O115" i="1"/>
  <c r="O116" i="1" s="1"/>
  <c r="O91" i="1"/>
  <c r="O92" i="1" s="1"/>
  <c r="O82" i="1"/>
  <c r="O83" i="1"/>
  <c r="O73" i="1"/>
  <c r="O74" i="1" s="1"/>
  <c r="O64" i="1"/>
  <c r="O65" i="1" s="1"/>
  <c r="O60" i="1"/>
  <c r="O61" i="1" s="1"/>
  <c r="O44" i="1"/>
  <c r="O45" i="1" s="1"/>
  <c r="O32" i="1"/>
  <c r="O30" i="1"/>
  <c r="O28" i="1"/>
  <c r="O17" i="1"/>
  <c r="O20" i="1" s="1"/>
  <c r="O5" i="1"/>
  <c r="O6" i="1" s="1"/>
  <c r="M17" i="1"/>
  <c r="M20" i="1" s="1"/>
  <c r="N17" i="1"/>
  <c r="N20" i="1" s="1"/>
  <c r="L17" i="1"/>
  <c r="L20" i="1" s="1"/>
  <c r="N186" i="1"/>
  <c r="N185" i="1"/>
  <c r="N180" i="1"/>
  <c r="N161" i="1"/>
  <c r="N162" i="1" s="1"/>
  <c r="N115" i="1"/>
  <c r="N116" i="1" s="1"/>
  <c r="N91" i="1"/>
  <c r="N92" i="1" s="1"/>
  <c r="N82" i="1"/>
  <c r="N83" i="1" s="1"/>
  <c r="N73" i="1"/>
  <c r="N74" i="1" s="1"/>
  <c r="N64" i="1"/>
  <c r="N65" i="1" s="1"/>
  <c r="N60" i="1"/>
  <c r="N61" i="1" s="1"/>
  <c r="N44" i="1"/>
  <c r="N45" i="1" s="1"/>
  <c r="N32" i="1"/>
  <c r="N30" i="1"/>
  <c r="N28" i="1"/>
  <c r="N5" i="1"/>
  <c r="N6" i="1" s="1"/>
  <c r="M186" i="1"/>
  <c r="L186" i="1"/>
  <c r="L5" i="1"/>
  <c r="L6" i="1" s="1"/>
  <c r="M5" i="1"/>
  <c r="M6" i="1" s="1"/>
  <c r="A8" i="1"/>
  <c r="A9" i="1" s="1"/>
  <c r="A10" i="1" s="1"/>
  <c r="A11" i="1" s="1"/>
  <c r="A12" i="1" s="1"/>
  <c r="A13" i="1" s="1"/>
  <c r="A14" i="1" s="1"/>
  <c r="A15" i="1" s="1"/>
  <c r="A22" i="1" s="1"/>
  <c r="A23" i="1" s="1"/>
  <c r="A24" i="1" s="1"/>
  <c r="A25" i="1" s="1"/>
  <c r="A26" i="1" s="1"/>
  <c r="A27" i="1" s="1"/>
  <c r="A29" i="1" s="1"/>
  <c r="A31" i="1" s="1"/>
  <c r="A35" i="1" s="1"/>
  <c r="A36" i="1" s="1"/>
  <c r="A37" i="1" s="1"/>
  <c r="A39" i="1" s="1"/>
  <c r="A40" i="1" s="1"/>
  <c r="A41" i="1" s="1"/>
  <c r="A42" i="1" s="1"/>
  <c r="A43" i="1" s="1"/>
  <c r="A47" i="1" s="1"/>
  <c r="A48" i="1" s="1"/>
  <c r="A49" i="1" s="1"/>
  <c r="A50" i="1" s="1"/>
  <c r="A51" i="1" s="1"/>
  <c r="A52" i="1" s="1"/>
  <c r="A53" i="1" s="1"/>
  <c r="A54" i="1" s="1"/>
  <c r="A55" i="1" s="1"/>
  <c r="A56" i="1" s="1"/>
  <c r="A57" i="1" s="1"/>
  <c r="A58" i="1" s="1"/>
  <c r="A59" i="1" s="1"/>
  <c r="A63" i="1" s="1"/>
  <c r="A67" i="1" s="1"/>
  <c r="A68" i="1" s="1"/>
  <c r="A69" i="1" s="1"/>
  <c r="A70" i="1" s="1"/>
  <c r="A71" i="1" s="1"/>
  <c r="A72" i="1" s="1"/>
  <c r="A77" i="1" s="1"/>
  <c r="A78" i="1" s="1"/>
  <c r="A79" i="1" s="1"/>
  <c r="A80" i="1" s="1"/>
  <c r="A81" i="1" s="1"/>
  <c r="A85" i="1" s="1"/>
  <c r="A86" i="1" s="1"/>
  <c r="A87" i="1" s="1"/>
  <c r="A88" i="1" s="1"/>
  <c r="A89" i="1" s="1"/>
  <c r="A90" i="1" s="1"/>
  <c r="A94" i="1" s="1"/>
  <c r="A95" i="1" s="1"/>
  <c r="A96" i="1" s="1"/>
  <c r="A97" i="1" s="1"/>
  <c r="A98" i="1" s="1"/>
  <c r="A99" i="1" s="1"/>
  <c r="A100" i="1" s="1"/>
  <c r="A101" i="1" s="1"/>
  <c r="A102" i="1" s="1"/>
  <c r="A103" i="1" s="1"/>
  <c r="A104" i="1" s="1"/>
  <c r="A105" i="1" s="1"/>
  <c r="A106" i="1" s="1"/>
  <c r="A107" i="1" s="1"/>
  <c r="A114" i="1" s="1"/>
  <c r="A118" i="1" s="1"/>
  <c r="A119" i="1" s="1"/>
  <c r="A120" i="1" s="1"/>
  <c r="A123" i="1" s="1"/>
  <c r="A124" i="1" s="1"/>
  <c r="A125" i="1" s="1"/>
  <c r="A126" i="1" s="1"/>
  <c r="A130" i="1" s="1"/>
  <c r="A131" i="1" s="1"/>
  <c r="A132" i="1" s="1"/>
  <c r="A133" i="1" s="1"/>
  <c r="A134" i="1" s="1"/>
  <c r="A135" i="1" s="1"/>
  <c r="A136" i="1" s="1"/>
  <c r="A137" i="1" s="1"/>
  <c r="A138" i="1" s="1"/>
  <c r="A139" i="1" s="1"/>
  <c r="A140" i="1" s="1"/>
  <c r="A141" i="1" s="1"/>
  <c r="A142" i="1" s="1"/>
  <c r="A143" i="1" s="1"/>
  <c r="A149" i="1" s="1"/>
  <c r="A150" i="1" s="1"/>
  <c r="A151" i="1" s="1"/>
  <c r="A152" i="1" s="1"/>
  <c r="A160" i="1" s="1"/>
  <c r="A164" i="1" s="1"/>
  <c r="A165" i="1" s="1"/>
  <c r="A166" i="1" s="1"/>
  <c r="A167" i="1" s="1"/>
  <c r="A168" i="1" s="1"/>
  <c r="A169" i="1" s="1"/>
  <c r="A170" i="1" s="1"/>
  <c r="A171" i="1" s="1"/>
  <c r="A172" i="1" s="1"/>
  <c r="A176" i="1" s="1"/>
  <c r="A179" i="1" s="1"/>
  <c r="L28" i="1"/>
  <c r="M28" i="1"/>
  <c r="L30" i="1"/>
  <c r="M30" i="1"/>
  <c r="L32" i="1"/>
  <c r="M32" i="1"/>
  <c r="L44" i="1"/>
  <c r="L45" i="1" s="1"/>
  <c r="M44" i="1"/>
  <c r="M45" i="1" s="1"/>
  <c r="L60" i="1"/>
  <c r="L61" i="1" s="1"/>
  <c r="M60" i="1"/>
  <c r="M61" i="1" s="1"/>
  <c r="L64" i="1"/>
  <c r="L65" i="1" s="1"/>
  <c r="M64" i="1"/>
  <c r="M65" i="1" s="1"/>
  <c r="L73" i="1"/>
  <c r="L74" i="1" s="1"/>
  <c r="M73" i="1"/>
  <c r="M74" i="1" s="1"/>
  <c r="L82" i="1"/>
  <c r="L83" i="1" s="1"/>
  <c r="M82" i="1"/>
  <c r="M83" i="1" s="1"/>
  <c r="L91" i="1"/>
  <c r="L92" i="1" s="1"/>
  <c r="M91" i="1"/>
  <c r="M92" i="1" s="1"/>
  <c r="L115" i="1"/>
  <c r="L116" i="1" s="1"/>
  <c r="M115" i="1"/>
  <c r="M116" i="1" s="1"/>
  <c r="L127" i="1"/>
  <c r="L128" i="1" s="1"/>
  <c r="M127" i="1"/>
  <c r="M128" i="1" s="1"/>
  <c r="L153" i="1"/>
  <c r="L154" i="1" s="1"/>
  <c r="M153" i="1"/>
  <c r="M154" i="1" s="1"/>
  <c r="L161" i="1"/>
  <c r="L162" i="1" s="1"/>
  <c r="M161" i="1"/>
  <c r="L177" i="1"/>
  <c r="L178" i="1" s="1"/>
  <c r="M177" i="1"/>
  <c r="M178" i="1" s="1"/>
  <c r="L180" i="1"/>
  <c r="M180" i="1"/>
  <c r="L185" i="1"/>
  <c r="M185" i="1"/>
  <c r="S188" i="1" l="1"/>
  <c r="AB190" i="1"/>
  <c r="W190" i="1"/>
  <c r="P33" i="1"/>
  <c r="AC177" i="1"/>
  <c r="AC178" i="1" s="1"/>
  <c r="N188" i="1"/>
  <c r="M33" i="1"/>
  <c r="T188" i="1"/>
  <c r="P184" i="1"/>
  <c r="Q188" i="1"/>
  <c r="S33" i="1"/>
  <c r="R33" i="1"/>
  <c r="T184" i="1"/>
  <c r="P188" i="1"/>
  <c r="V188" i="1"/>
  <c r="V187" i="1"/>
  <c r="T33" i="1"/>
  <c r="R188" i="1"/>
  <c r="Q184" i="1"/>
  <c r="AC82" i="1"/>
  <c r="AC83" i="1" s="1"/>
  <c r="V33" i="1"/>
  <c r="P187" i="1"/>
  <c r="AC186" i="1"/>
  <c r="V184" i="1"/>
  <c r="O188" i="1"/>
  <c r="U33" i="1"/>
  <c r="Y188" i="1"/>
  <c r="AC73" i="1"/>
  <c r="AC74" i="1" s="1"/>
  <c r="AC127" i="1"/>
  <c r="AC128" i="1" s="1"/>
  <c r="U187" i="1"/>
  <c r="M188" i="1"/>
  <c r="Q187" i="1"/>
  <c r="U184" i="1"/>
  <c r="L187" i="1"/>
  <c r="T187" i="1"/>
  <c r="R184" i="1"/>
  <c r="AC161" i="1"/>
  <c r="O33" i="1"/>
  <c r="M184" i="1"/>
  <c r="M187" i="1"/>
  <c r="L184" i="1"/>
  <c r="O187" i="1"/>
  <c r="Q33" i="1"/>
  <c r="R187" i="1"/>
  <c r="U188" i="1"/>
  <c r="N33" i="1"/>
  <c r="L33" i="1"/>
  <c r="O184" i="1"/>
  <c r="P20" i="1"/>
  <c r="T162" i="1"/>
  <c r="AC153" i="1"/>
  <c r="AC154" i="1" s="1"/>
  <c r="AC60" i="1"/>
  <c r="AC61" i="1" s="1"/>
  <c r="AC28" i="1"/>
  <c r="AC33" i="1" s="1"/>
  <c r="AC91" i="1"/>
  <c r="AC92" i="1" s="1"/>
  <c r="AC44" i="1"/>
  <c r="AC45" i="1" s="1"/>
  <c r="Y187" i="1"/>
  <c r="Y184" i="1"/>
  <c r="AC17" i="1"/>
  <c r="AC20" i="1" s="1"/>
  <c r="N154" i="1"/>
  <c r="N187" i="1"/>
  <c r="L188" i="1"/>
  <c r="S187" i="1"/>
  <c r="N184" i="1"/>
  <c r="S184" i="1"/>
  <c r="R74" i="1"/>
  <c r="M162" i="1"/>
  <c r="U6" i="1"/>
  <c r="S190" i="1" l="1"/>
  <c r="U190" i="1"/>
  <c r="T190" i="1"/>
  <c r="Q190" i="1"/>
  <c r="P190" i="1"/>
  <c r="O190" i="1"/>
  <c r="V190" i="1"/>
  <c r="M190" i="1"/>
  <c r="L190" i="1"/>
  <c r="AC188" i="1"/>
  <c r="AC162" i="1"/>
  <c r="AC187" i="1"/>
  <c r="AL178" i="1" s="1"/>
  <c r="AC184" i="1"/>
  <c r="R190" i="1"/>
  <c r="N190" i="1"/>
  <c r="Y190" i="1"/>
  <c r="AK178" i="1" l="1"/>
  <c r="AG178" i="1"/>
  <c r="AH178" i="1"/>
  <c r="AC190" i="1"/>
</calcChain>
</file>

<file path=xl/sharedStrings.xml><?xml version="1.0" encoding="utf-8"?>
<sst xmlns="http://schemas.openxmlformats.org/spreadsheetml/2006/main" count="637" uniqueCount="339">
  <si>
    <t>SU</t>
  </si>
  <si>
    <t>235</t>
  </si>
  <si>
    <t/>
  </si>
  <si>
    <t>A</t>
  </si>
  <si>
    <t>Dividendy</t>
  </si>
  <si>
    <t>Poplatky -matrika</t>
  </si>
  <si>
    <t>Poplatok za rybar.lístok</t>
  </si>
  <si>
    <t>Poplatky za overovanie</t>
  </si>
  <si>
    <t>Pokuty staveb.úradu</t>
  </si>
  <si>
    <t>položka č.</t>
  </si>
  <si>
    <t>medzi súčet</t>
  </si>
  <si>
    <t>bežný rozpočet</t>
  </si>
  <si>
    <t>kapitálový rozpočet</t>
  </si>
  <si>
    <t>rozpočet celkom</t>
  </si>
  <si>
    <t>analytické delenie</t>
  </si>
  <si>
    <t>bežné príjmy</t>
  </si>
  <si>
    <t>kapitálové príjmy</t>
  </si>
  <si>
    <t>Výnos z dane poukázaný územnej samospráve</t>
  </si>
  <si>
    <t>Daň za nevýherné hracie automaty</t>
  </si>
  <si>
    <t>Za predajné automaty</t>
  </si>
  <si>
    <t>Iné príjmy z podnikania-podiel na zisku</t>
  </si>
  <si>
    <t>b</t>
  </si>
  <si>
    <t>Správny poplatok-výherne autom.</t>
  </si>
  <si>
    <t>k</t>
  </si>
  <si>
    <t>Transfer na matričnú činnosť</t>
  </si>
  <si>
    <t>Prijmy z prenajatých bytov</t>
  </si>
  <si>
    <t>Vypracoval : Ing.Holúbek</t>
  </si>
  <si>
    <t>Dotácia z magistrátu na odpady</t>
  </si>
  <si>
    <t>Úroky z vkladov-bežných</t>
  </si>
  <si>
    <t>Úroky z vkladov-termínovaných</t>
  </si>
  <si>
    <t>Združ.prostr.Nákup územného plánu</t>
  </si>
  <si>
    <t>Pokuty-mestská polícia,obvodný úrad</t>
  </si>
  <si>
    <t>Príjmy z prenájmu pozemkov</t>
  </si>
  <si>
    <t>DANE Z PRÍJMOV</t>
  </si>
  <si>
    <t>Dane z príjmov spolu</t>
  </si>
  <si>
    <t>PRÍJMY Z PODNIKANIA A Z VLASTNÍCTVA</t>
  </si>
  <si>
    <t>ADMINISTRATÍVNE POPLATKY</t>
  </si>
  <si>
    <t>Administratívne poplatky spolu</t>
  </si>
  <si>
    <t>POKUTY A PRÍJMY ZO SLUŽIEB</t>
  </si>
  <si>
    <t>Pokuty a príjmy zo služieb spolu</t>
  </si>
  <si>
    <t>ŠKOLNÉ</t>
  </si>
  <si>
    <t>Školné spolu</t>
  </si>
  <si>
    <t>KAPITÁLOVÉ PRÍJMY Z PREDAJA MAJETKU</t>
  </si>
  <si>
    <t>Kapitál.príjmy z predaja majetku spolu</t>
  </si>
  <si>
    <t>ÚROKY,INÉ NEDAŇOV.PRÍJMY,OSTAT.PRÍJMY</t>
  </si>
  <si>
    <t>Úroky,iné nedaň.príjmy,ostat.príjmy spolu</t>
  </si>
  <si>
    <t>Iné príjmy od FO</t>
  </si>
  <si>
    <t>BEŽNÉ TUZEMSKÉ A ZAHRANIČ. TRANSFERY</t>
  </si>
  <si>
    <t>Bežné tuzemské a zahr.transfery spolu</t>
  </si>
  <si>
    <t>KAPITÁLOVÉ TRANSFERY VEREJNEJ SPRÁVY</t>
  </si>
  <si>
    <t>Kapitál.transfery verejnej správy spolu</t>
  </si>
  <si>
    <t>ZDRUŽENĚ PROSTRIEDKY A ZAHRAN.GRANTY</t>
  </si>
  <si>
    <t>Združené prostriedky a zahr.granty spolu</t>
  </si>
  <si>
    <t>KAPITÁLOVÉ ÚVERY</t>
  </si>
  <si>
    <t>Kapitálové úvery spolu</t>
  </si>
  <si>
    <t>z toho finančné operácie:</t>
  </si>
  <si>
    <t>položka</t>
  </si>
  <si>
    <t>Z náhrad z poistného plnenia</t>
  </si>
  <si>
    <t>ZDR</t>
  </si>
  <si>
    <t>Obciam- transfer - sociál.činnosť-VÚC</t>
  </si>
  <si>
    <t>Príjem za stravné-gastrolístky...</t>
  </si>
  <si>
    <t>Združené prostriedky-Pri parku - Za zdr.stredisk.</t>
  </si>
  <si>
    <t>Vratky - poplatok za alkohol a tabak</t>
  </si>
  <si>
    <t>OSTATNÉ FINANČNÉ OPERÁCIE</t>
  </si>
  <si>
    <t>Prevody z peň.fondov obce</t>
  </si>
  <si>
    <t>Ostatné finančné operácie spolu</t>
  </si>
  <si>
    <t>OSTATNÉ FINANČNÉ OPERÁCIE kapitálové</t>
  </si>
  <si>
    <t xml:space="preserve">Ostatné fin. operácie kapitál. spolu </t>
  </si>
  <si>
    <t>Názov_účtu</t>
  </si>
  <si>
    <t>Daň z pozemkov</t>
  </si>
  <si>
    <t>Daň zo stavieb</t>
  </si>
  <si>
    <t>Daň z bytov</t>
  </si>
  <si>
    <t>Daň za psa</t>
  </si>
  <si>
    <t>Daň za užív. verejn. Priestranstva</t>
  </si>
  <si>
    <t>Typ_účtu</t>
  </si>
  <si>
    <t>Z prenajatých strojov, prístrojov, zariad.</t>
  </si>
  <si>
    <t>Platby za relácie v miest.rozh</t>
  </si>
  <si>
    <t>Známka za psa</t>
  </si>
  <si>
    <t>Príjem z knižnice</t>
  </si>
  <si>
    <t>Príjem za služby v prenaj.priestoroch-byty</t>
  </si>
  <si>
    <t>Príjem za služby v pren.priest.-budovy,stavby,iné</t>
  </si>
  <si>
    <t>Príjem za predaj domových čísel</t>
  </si>
  <si>
    <t>Príjmy z predaja pozemkov</t>
  </si>
  <si>
    <t>Sponzorské-bežné granty všeobecne(aj kultúra)</t>
  </si>
  <si>
    <t>Sponzorské prispevky-školstvo</t>
  </si>
  <si>
    <t>Sociálne zabezpečenie občanov-opatrov.sl-magist.</t>
  </si>
  <si>
    <t>Úver-naj.byty za nákup str.výst.</t>
  </si>
  <si>
    <t>01</t>
  </si>
  <si>
    <t>111?</t>
  </si>
  <si>
    <t>?</t>
  </si>
  <si>
    <t>03</t>
  </si>
  <si>
    <t>04</t>
  </si>
  <si>
    <t>06</t>
  </si>
  <si>
    <t>Príspevky na EU Impulzné centrá</t>
  </si>
  <si>
    <t>EU Impulz. Centrá-refundácia DPH</t>
  </si>
  <si>
    <t>Refundácia výst.plynov.z SPP</t>
  </si>
  <si>
    <t>Transfer hlásenie pobytu obč.</t>
  </si>
  <si>
    <t>Výst.TI Ilýrska - príspevky</t>
  </si>
  <si>
    <t>Dotácie rokov 2008 a 2009</t>
  </si>
  <si>
    <t>Príspevky. náj.byt.dom</t>
  </si>
  <si>
    <t>Príspevky - Keltská ulica -TI</t>
  </si>
  <si>
    <t>Transfer na rekonštr. MŠ</t>
  </si>
  <si>
    <t>EU - Náučný chodník 2007-2008</t>
  </si>
  <si>
    <t>05</t>
  </si>
  <si>
    <t>Príjem za opatrovateľskú službu</t>
  </si>
  <si>
    <t>Odvod Ruseka</t>
  </si>
  <si>
    <t>2.1</t>
  </si>
  <si>
    <t>Transfer na rekonštr. ZŠ</t>
  </si>
  <si>
    <t>Príspevky Irkutská+Colnícka ul.-TI</t>
  </si>
  <si>
    <t>Dušan Antoš</t>
  </si>
  <si>
    <t>starosta</t>
  </si>
  <si>
    <t>Rozne granty a sponzorske</t>
  </si>
  <si>
    <t>07</t>
  </si>
  <si>
    <t>09</t>
  </si>
  <si>
    <t>Celá čiastka EFRD</t>
  </si>
  <si>
    <t>Príjmy za inzerciu v Rus.Nov., na webe</t>
  </si>
  <si>
    <t>EU - cyklochodníky</t>
  </si>
  <si>
    <t>EU- Projekty 2009-2011</t>
  </si>
  <si>
    <t>11G5, 43</t>
  </si>
  <si>
    <t>1351? ,111?</t>
  </si>
  <si>
    <t>Poplatok- komunál. odpad a drobné stav. odpady</t>
  </si>
  <si>
    <t>2xx</t>
  </si>
  <si>
    <t>52?,71?</t>
  </si>
  <si>
    <t xml:space="preserve">Úver na nákup strojov pre Ruseko </t>
  </si>
  <si>
    <t>EU- Regenerácia sídla - Námestie</t>
  </si>
  <si>
    <t>513002?Sfrb</t>
  </si>
  <si>
    <t>Úver EU-Servus Pontis</t>
  </si>
  <si>
    <t>Úver EU- EUROVELO 6</t>
  </si>
  <si>
    <t>EU-transfer Eurovelo 6</t>
  </si>
  <si>
    <t>EU-transfer SERVUS PONTIS</t>
  </si>
  <si>
    <t>EU-transfer EUROVELO 6</t>
  </si>
  <si>
    <t>Úver na predfinancovanie eu projektu (o preplatenie výdavkov sa žiada po ich úhrade). Projekt cyklotrasy- Rakúsko.</t>
  </si>
  <si>
    <t>Úver EU- Regenerácia sídla- námestie</t>
  </si>
  <si>
    <t>Úver na predfinancovanie eu projektu (o preplatenie výdavkov sa žiada po ich úhrade). Projekt cyklotrasy- Maďarsko.</t>
  </si>
  <si>
    <t>Z dôvodu zmeny metodiky sú financie z hl. mesta na odpadové hospodárstvo poukazované ako poplatok a nie ako dotácia-  v r.2009 bol presun  na položku 9 .</t>
  </si>
  <si>
    <t>úver z Rot-u</t>
  </si>
  <si>
    <t>Úver byty - Vývojová</t>
  </si>
  <si>
    <t>Dotácia byty Vývojová</t>
  </si>
  <si>
    <t>10</t>
  </si>
  <si>
    <t>1151, 1152</t>
  </si>
  <si>
    <t>1151,1152, ?</t>
  </si>
  <si>
    <t>1151,1152,??</t>
  </si>
  <si>
    <t>1151, 1152?</t>
  </si>
  <si>
    <t>11</t>
  </si>
  <si>
    <t>513002 al. 514002</t>
  </si>
  <si>
    <t>Rozpočet - Príjmy</t>
  </si>
  <si>
    <t>Štátna dotácia- voľby, sčítanie</t>
  </si>
  <si>
    <t>Projekt Cyklotrasy-Eurovelo 6 cezhranič. Spolupr. Maďarsko. TU AJ DOZOR A PROJEKT SKUT VYHOT. R2011 prvotný-ERDF-zdroj1151 85%z95%=0,8947 (53 684) ŠR-zdroj1152 10%z95%=0,1053 (6316)</t>
  </si>
  <si>
    <t xml:space="preserve">Europrojekty 2012-2013 </t>
  </si>
  <si>
    <t>Projekt Cyklotrasy- Eurovelo 6 cezhraničná spolupráca Maďarsko.R2011 prvotný-ERDF zdroj1151 85%z95%=0,8947 (44740) ŠR-zdroj1152 10%z95%=0,1053 (5260)</t>
  </si>
  <si>
    <t>Úver-byty Gerulatská</t>
  </si>
  <si>
    <t xml:space="preserve">Investič. Úver Reg.sídla,trhovisko a Serv.P   </t>
  </si>
  <si>
    <t xml:space="preserve">Úver na predfinancovanie eu projektu (o preplatenie výdavkov sa žiada po ich úhrade). -547 800€ a investičný úver na doplňujúce práce a trhovisko-82 140 €.Investičný úver bol zahrnutý do novej položky č.106. </t>
  </si>
  <si>
    <t>Príspevky-kapitál.Jarovce,Čunovo na spol.stav.úr.</t>
  </si>
  <si>
    <t>Príspevky na nákup vybavenia stav. úradu.</t>
  </si>
  <si>
    <t>Príspevky-bežné Jarovce,Čunovo na spol.stav.úr.</t>
  </si>
  <si>
    <t>Transfery územ. plán</t>
  </si>
  <si>
    <t>Príjmy z predaja budov,domov,kapit.aktív</t>
  </si>
  <si>
    <t>Projekt Cyklotrasy Servus Pontis- cezhran.spolupráca Rakúsko. Príjem v r.2014 je vyšší z dôvodu posunu preplatenia výdavkov z konca roku 2013 na rok 2014, prostriedky "naviac" však boli zarátané v pôvodnom rozpočte v pol.197 Prevody z peň.fondov obce.</t>
  </si>
  <si>
    <t>Zvýšenie na základe zvyšovania príjmov za komunálny odpad.</t>
  </si>
  <si>
    <t>Predpokladaný transfer na úz. Plán pam. Zóny- podmienka zápisu Gerulaty do zoznamu UNESCO- I.etapa (R.2012). R.2014- 2.etapa (bola posunutá).R.2015- Úz.plán Sever.</t>
  </si>
  <si>
    <t>Projekty ŠR</t>
  </si>
  <si>
    <t>05;01</t>
  </si>
  <si>
    <t>Grant z VÚC</t>
  </si>
  <si>
    <t>Plánovaná úprava poplatkov v knižnici.</t>
  </si>
  <si>
    <t>70a</t>
  </si>
  <si>
    <t>12</t>
  </si>
  <si>
    <t>Transfer na register adries</t>
  </si>
  <si>
    <t xml:space="preserve">Transfer z Environ. fondu </t>
  </si>
  <si>
    <t>Príjmy za prenajaté budovy, priestory a objekty</t>
  </si>
  <si>
    <t>322001; 322006</t>
  </si>
  <si>
    <t>Schválený rozpočet po úpravách (do 30.11.) = očakávaná skutočnosť príjmy v EUR</t>
  </si>
  <si>
    <t>14</t>
  </si>
  <si>
    <t>1AA1,1AA2</t>
  </si>
  <si>
    <t xml:space="preserve">Poplatky-MŠ, ŠK, ŠJ </t>
  </si>
  <si>
    <t>z toho poplatky MŠ, ŠK, ŠJ:</t>
  </si>
  <si>
    <t>454001, 454002, 453</t>
  </si>
  <si>
    <t>70b</t>
  </si>
  <si>
    <t>Preplatenie poistných udalostí</t>
  </si>
  <si>
    <t>9a</t>
  </si>
  <si>
    <t>Poplatok za rozvoj</t>
  </si>
  <si>
    <t>Projekt Cyklotrasy smer na Jarovce pred ďiaľnicou. EFRD: 85%/95%x(..+..) -..tis=..tis;  ŠR: 10/95%=</t>
  </si>
  <si>
    <t>16</t>
  </si>
  <si>
    <t>Správne poplatky-ostatné(vš.správa+SHR+IOMO+spr.popl-popl za rozvoj v popl.)</t>
  </si>
  <si>
    <t>Platby za kopírovacie služby,povolenia (vystavenie povolení, napr. na státie pre rybárov)</t>
  </si>
  <si>
    <t>Schválený investičný úver na financovanie dodatočných výdavkov súvisiacich s rekonštrukciou námestia, výstavbou trhoviska a projektom Servus Pontis.</t>
  </si>
  <si>
    <t xml:space="preserve">Úver (investič.) Nadstavba a dostavba ŠJ </t>
  </si>
  <si>
    <t>08</t>
  </si>
  <si>
    <t xml:space="preserve">R.2015=Získaný kapitálový transfer na vybudovanie novej miestnosti na pohyb a hranie v MŠ z BSK. R.2016- podaný projekt na zateplenie Mš - dotácia nebola priznaná. R.18-plánovaný projekt rekon. det. ihriska MŠ. R.19 EU projekt-plánovaná nadstavba MŠ (1 trieda a prislúchajúce priestory). MZ 25.6.19 zníženie-nerealiz. projektu nadstavby; </t>
  </si>
  <si>
    <t>Zníženie podľa poukazovaných transferov</t>
  </si>
  <si>
    <t>Projekt EU- regenácia sídla= námestie; 3. výzva opbk- opatrenie 1.1.R2010 prvotný-ERDF zdroj1151 85%z95%=0,8947 (535446) ŠR-zdroj1152 10%z95%=0,1053 (62994)</t>
  </si>
  <si>
    <t>Schválený rozpočet po úpravách (do 31.12.) príjmy v EUR</t>
  </si>
  <si>
    <t>Očakávaná skutočnosť príjmy v EUR</t>
  </si>
  <si>
    <t>Zvýšenie na základe nových poplatníkov. MZ 25.6.19 zvýšenie na základe úhrady za predch. obdobia. MZ 08.10.19 zvýšenie na základe daňovej povinnosti a príslušenstva na r.2019.  V r.2019 boli úhrady za predch. roky.</t>
  </si>
  <si>
    <t>20a</t>
  </si>
  <si>
    <t>Finančná náhrada za výrub drevín</t>
  </si>
  <si>
    <t>111; 46</t>
  </si>
  <si>
    <t>Tu aj fin.oper.-fin.náhrada-bež.rozp</t>
  </si>
  <si>
    <t>Poplatky stavebného úradu, živ.prostr.</t>
  </si>
  <si>
    <t>Schválený rozpočet po úpravách (do 30.11.) príjmy v EUR</t>
  </si>
  <si>
    <t>Transfery ŠR-projekty,Envir.f.,iné</t>
  </si>
  <si>
    <t>74a</t>
  </si>
  <si>
    <t>17</t>
  </si>
  <si>
    <t>1AA1,1AA2,11GE</t>
  </si>
  <si>
    <t>EÚ- Nadstavba a prístavba ŠJ</t>
  </si>
  <si>
    <t>92a</t>
  </si>
  <si>
    <t>18</t>
  </si>
  <si>
    <t>EÚ- Gerulata-Carnuntum</t>
  </si>
  <si>
    <t>70c</t>
  </si>
  <si>
    <t>EÚ- Gerulata- Carnuntum</t>
  </si>
  <si>
    <t>Podiel na zisku firmy ROT,s.r.o. MZ 9.11.17 Tento príjem bude odložený ako prebytok do r 2018 (na rozšírenie kapacity Zš). Príjem v r.2018 bude nižší ako plán a bude použitý (odložený) na nadstavbu šk. jedálne a projekty. R.2021 Zrušenie vyplatenia podielu na zisku firmy ROT, s.r.o. z dôvodu nedostatku fin. prostriedkov na účte firmy.</t>
  </si>
  <si>
    <t>Účtovne sú to príjmy Zš s Mš, ktorá bude mať v prípade odvodu na výdavky prebytkový rozpočet. Tieto príjmy v minulosti odviedla Zš s Mš na účet MČ na nákup kuchynského robota s príslušenstvom. Do položky sú teda financie zahrnuté kvôli zobrazeniu vyrovnanosti rozpočtu (v prípade výdavkov cez MČ).</t>
  </si>
  <si>
    <t>Plnenie rozpočtu  zaokrúhlené na desiatky EUR</t>
  </si>
  <si>
    <t>R.2021- Výpadky z dôvodu pandémie COVID-19 (svadby).</t>
  </si>
  <si>
    <t>Prvotný rozp.-zvýšenie podľa odhadu vybraných poplatkov za Integrované obslužné miesto (register trestov, list vlastníctva, výpis z obch.registra). R.21 Výpadky z dôvodu pandémie COVID-19.</t>
  </si>
  <si>
    <t>Suma je rozpočtovaná z dôvodu prípadných platieb za službu v dotknutých prípadoch.</t>
  </si>
  <si>
    <t>Na základe úprav súm stravného v zmysle príslušných právnych predpisov a úpravy príspevkov zo sociálneho fondu; na strane výdavkov je v tejto súvislosti tiež úprava súm. V r.16 bolo zníženie na základe novely zákona o práv.postav. a plat.pom.starostov (prísp.zo soc.f). R 2022 Prechod na finančný príspevok na stravu (iná metodika poskytovania)</t>
  </si>
  <si>
    <t>19</t>
  </si>
  <si>
    <t>92b</t>
  </si>
  <si>
    <t>EÚ- Rek.kult.sály v Rusovciach</t>
  </si>
  <si>
    <t>Nový projekt a položka. V prípade schválenia projektu bude položka navýšená.</t>
  </si>
  <si>
    <t>111; 1AA1,1AA2,46</t>
  </si>
  <si>
    <t>70d</t>
  </si>
  <si>
    <t>02</t>
  </si>
  <si>
    <t>Odvod Ruseka- bežný</t>
  </si>
  <si>
    <t>MZ 21.6.2022 vratka nevyčerp. dotácie DFS Gerulata 2070 €.</t>
  </si>
  <si>
    <t>Vratky nevyčerp. poskytn. dotácií</t>
  </si>
  <si>
    <t>312012, 312001</t>
  </si>
  <si>
    <t>13, 11</t>
  </si>
  <si>
    <t>111, 11UA</t>
  </si>
  <si>
    <t>DANE Z MAJETKU A ŠPECIFICKÉ SLUŽBY</t>
  </si>
  <si>
    <t>Dane z majetku a špecif. služby spolu</t>
  </si>
  <si>
    <t>Dane za špecif.služby (za psa, ver.pr.,autom.,popl...)</t>
  </si>
  <si>
    <t>Dane z majetku (daň z nehnuteľností...)</t>
  </si>
  <si>
    <t>Príjmy z podnik. a vlastníc. spolu (zo zisku,nájmy...)</t>
  </si>
  <si>
    <t>240, 290</t>
  </si>
  <si>
    <t>BEŽNÉ GRANTY</t>
  </si>
  <si>
    <t>Bežné granty spolu</t>
  </si>
  <si>
    <t>312, 292</t>
  </si>
  <si>
    <t>321, 322</t>
  </si>
  <si>
    <t>V r. 2011 bolo zníženie z dôvodu rozpustenia termínovaného účtu (rezervný fond). R.2023-2025- zníženie na základe poklesu úrokových sadzieb.</t>
  </si>
  <si>
    <t>Proj.  Revitaliz. otočiska autobusov a cyklochodník smer Gašt.alej. R.18 len príprava. Úprava podľa skutoč.plnenia. EFRD: 85%/95%x(..+..) -..tis=..tis;  ŠR: 10/95%= ; MZ 25.6.19 projekt nebude v r.19 realiz., bude podaný nový (pozmenený) projekt. R.2023- fin. uzavretie projektu.</t>
  </si>
  <si>
    <t>EÚ - Revitaliz. otočiska autobusov a cyklochodník smer Gašt.alej.(2020-2022).</t>
  </si>
  <si>
    <t>11S1, 11S2; 1AA1,1AA2;  1BA1,1BA2,1PO1</t>
  </si>
  <si>
    <t>70e</t>
  </si>
  <si>
    <t>15</t>
  </si>
  <si>
    <t>1AA1</t>
  </si>
  <si>
    <t>EÚ- Riešenie migrač.výziev v MČ BA Rusovce</t>
  </si>
  <si>
    <t>MZ 26.9.2023 - EÚ projekt "Riešenie migračných výziev v MČ Bratislava-Rusovce" - paušálne poskytnutý transfer ("Ukrajina") za obdobie marec-november 2022.</t>
  </si>
  <si>
    <t>R.2019-Získaný projekt na bežný grant - kultúrne akcie. MZ 05.12.22 BSK- dotácia na Rímske hry. MZ 28.11.2023 Získaná dotácia z BSK na kultúrne akcie (Deň Rusoviec).</t>
  </si>
  <si>
    <t>R.2021-2023 EÚ projekt Gerulata-Carnuntum- Zažite históriu. MZ 12.12.2023 Časť príjmov (preplatenia výdavkov) bola klasifikovaná ako kapitálový príjem a časť nebola uznaná.</t>
  </si>
  <si>
    <t>R.2021-2022 EÚ projekt Gerulata-Carnuntum- Zažite históriu. R.2023- fin. uzavretie projektu. MZ 12.12.2023 Zvýšenie na základe vyššieho plnenia (klasifikovanie časti príjmov ako kapitálových a vyššie preplat.vyšších výdavkov).</t>
  </si>
  <si>
    <t>Transfer na stavebný úrad, živ.prostr.</t>
  </si>
  <si>
    <t>7, 11</t>
  </si>
  <si>
    <t>V r.15 bolo zníženie na základe skutočného odvodu. Zníženie z dôvodu ukončenia stráženia kaštieľa. MZ 24.11.21 zníženie na základe skutoč. odvodu (nebolo podnikat. kosenie, podnikat.zim. údržba v menšom rozsahu). MZ 21.6.22 Zvýšenie odvodu Ruseka z podnikania. R.2024 odvod za 2 roky.</t>
  </si>
  <si>
    <t>R.18-plán.projekt Odbor.učebne =príjem 38.817€ a projekt Rek.telocvične 37.400€, obidva pr. nerealizované. R.19-plán.projekt Odbor.učebne =príjem 38.817€ ( realizovaná len príprava) a projekt Rek.telocvične 37.400€.  R.20-plán.projekt Odbor.učebne =príjem 38.817€. MZ 24.11.21 Posun časti prác projekt Odbor.učebne. R.2022- posun časti prác projekt Odbor. učebne. MZ 27.06.2023 Pokračovanie projektu Odbor.učebne. R.2024 posun preplatenia projektu Odbor.učebne.</t>
  </si>
  <si>
    <t>EÚ - Cyklochodník na Jarovce (2027-2028)</t>
  </si>
  <si>
    <t>Projekty r2025-2027</t>
  </si>
  <si>
    <t>Úvery na: investičné projekty r2027-2028.</t>
  </si>
  <si>
    <t>R.2026 Bežný rozp- popl. rozvoj+fin.náhrada dreviny+úroky Inv.úver+zostatok dotácií kult. proj (príp.iné) z predch.roku:</t>
  </si>
  <si>
    <t>92c</t>
  </si>
  <si>
    <t>21</t>
  </si>
  <si>
    <t>EÚ-Vybud.cyklotrasy Bratislava-Rusovce</t>
  </si>
  <si>
    <t>1P01</t>
  </si>
  <si>
    <t>Tzv. solidárna časť pre malé MČ môže byť čiastočne vyplatená ako Daň z nehn-pozemky a nie ako podielová daň. Zvýšenie na základe úpravy sadzieb dane z nehnuteľností a skutoč.plnenia. Ďalšie roky Rusovce-Sever. Vyššie plnenie je zvyčajne v 2.polroku.</t>
  </si>
  <si>
    <t>Tzv. solidárna časť pre malé MČ môže byť čiastočne vyplatená ako Daň z nehn-stavby a nie ako podielová daň.Zvýšenie na základe úpravy sadzieb dane z nehnuteľností. Ďalšie roky Rusovce-Sever.  Vyššie plnenie je zvyčajne v 2.polroku.</t>
  </si>
  <si>
    <t>Tzv. solidárna časť pre malé MČ môže byť čiastočne vyplatená ako Daň z nehn-byty a nie ako podielová daň.Zvýšenie na základe úpravy sadzieb dane z nehnuteľností. Ďalšie roky Rusovce-Sever.  Vyššie plnenie je zvyčajne v 2.polroku.</t>
  </si>
  <si>
    <t>Nová položka v r.2020. Finančná náhrada je uplatňovaná, ak nie je možná náhradná výsadba. MZ 12.12.2023 Zvýšenie podľa skutočného vývoja. MZ 14.11.2024 zvýšenie podľa skutočného vývoja.</t>
  </si>
  <si>
    <t>R2014 Odvod  na nákup automobilu (namiesto tzv Multicar) a  na nákup menšieho strojového vybavenia. R2016 odvod na nákup kosiaceho stroja.Zníženie na základe nižšej sumy za kosiaci stroj. R2020 Odvod  na nákup automobilu (namiesto Peugeot) a  na nákup menšieho strojového vybavenia (krovinorez, elektrocentrála, čerpadlo atď.). MZ 14.11.2024=pozmeň návrh=ODVOD na nákup nákladného vozidla</t>
  </si>
  <si>
    <t>R.2022-2023 EÚ projekt Nadstavba a prístavba školskej jedálne. MZ 22.06.2021 Zniženie z dôvodu posunu výstavby a tým aj preplatenia výdavkov, kompenzované v položke č.97 Prevody z peňaž. fondov obce. MZ 12.12.2023 Posun preplatenia výdavkov, bude čerpaný preklenovací (kontokorentný úver). R.2024 podľa ostatnej ŽOP. R. 2024 vyššie plnenie bolo v II. polroku. MZ 19.12.2024 podľa skutočne poukázaných transferov.</t>
  </si>
  <si>
    <t>MZ 12.12.2023 Úver na financovanie nadstavby, rekonš. a prístavby škol.jedálne (rozšírenie kapacity ZŠ)-prekleňovací (kontokorentný) úver do času poukázania zdrojov EÚ a ŠR, ktorého časť bude podľa získaných zdrojov EÚ a ŠR preklopená na dlhodobý investičný úver v r.2024. MZ 19.12.2024 zníženie na základe vyššieho príjmu z dotácie na projekt.</t>
  </si>
  <si>
    <t>Štátna dotácia-ZŠ, MŠ</t>
  </si>
  <si>
    <t>z toho štát. dotácia na ZŠ, MŠ:</t>
  </si>
  <si>
    <t>R.2027 Bežný rozp- popl. rozvoj+fin.náhrada dreviny+úroky Inv.úver+zostatok dotácií kult. proj (príp.iné) z predch.roku:</t>
  </si>
  <si>
    <t>R.2027 Kapit.rozp+popl. rozvoj-fin.náhrada dreviny v bež. Rozp.-úroky Inv.úver-bežn.proj.</t>
  </si>
  <si>
    <t>Nie je dostatočný záujem o inzerciu. V r.24 mimoriadne inzercie firiem.</t>
  </si>
  <si>
    <t>Príspevky na prevádzku spoločného stavebného úradu. MZ 25.9.18 Zvýšenie na základe úhrady vyúčtovania za rok 2017 a príspevku z MČ BA Jarovce na posilnenie personálu spol.stav.úradu. R.2028 presun stavebného úradu?</t>
  </si>
  <si>
    <t>92d</t>
  </si>
  <si>
    <t>22</t>
  </si>
  <si>
    <t>74b</t>
  </si>
  <si>
    <t>23</t>
  </si>
  <si>
    <t>15, 20, 24 ...</t>
  </si>
  <si>
    <t xml:space="preserve">EÚ-Mater.-tech.vybav. a rek.multifunk.ihriska v ZŠ </t>
  </si>
  <si>
    <t>Úvery rokov 2025 až 2028</t>
  </si>
  <si>
    <t>106a</t>
  </si>
  <si>
    <t>106b</t>
  </si>
  <si>
    <t>Úver-Dlhodobý investič. na kapitál.výd. prijatý v r.2025</t>
  </si>
  <si>
    <t>R17 Stroje pre Ruseko= projekt zhodnocov. biolog. rozložit. a tried.odpadov. Zníženie na základe priznania nižšej dotácie. R18- Projekt zateplenia MŠ. MZ 25.9.18 nižšia dotácia zatepl MŠ=120.000 (pôvod 161.280); dotácia elektromobil; R.21 bude podaný projekt na zatepl. MŠ, ale v rozpočte výdavkov  je zatiaľ len spolufinancovanie. R.22 bude podaný projekt na zatepl. MŠ, ale v rozpočte výdavkov  je zatiaľ len spolufinancovanie. R.2025 Projekty Traktor (134 140€) a Kontajnery (19 300€)</t>
  </si>
  <si>
    <t>Menší záujem o trhové miesta, COVID-19 spôsobil menší záujem o ver. priestr. R.2025 plánované väčšie rozkopávky a zaujatia.</t>
  </si>
  <si>
    <t>Časť financií v rámci tzv. solidarity je poukazovaná ako daň z neh. a nie ako výnos z dane poukázaný samospráve; Suma určená na základe odhad. výberu dane z príjmov fyz.osôb a príspevku pre Bratislavu. V r.2022 a 2023 existuje určité riziko zníženia tzv. solidárneho príspevku a bežného podielu, čo by znamenalo výrazný pokles príjmu. Zatiaľ je uvažovaný príjem podľa štatútu Hl. m. SR Bratislavy o tzv. solidarite (pevná čiastka). Zvýšenie na základe skutoč.vývoja, solidárny prísp.nebol zatiaľ zrušený. R.2021 Predpoklad oživenia ekonomiky, ale aj poníženie (daňový bonus). MZ 16.4.19 zvýšenie na základe aktuálnych prognóz a skutočného vývoja. MZ 24.11.2020 Zníženie z dôvodu poklesu príjmov vplyvom krízy COVID-19. MZ 27.06.2023 Zvýšenie podľa skutočného vývoja. MZ 28.11.2023 Zvýšenie podľa skutočného vývoja. MZ 12.12.2023 Zvýšenie podľa skutočného vývoja. R.2025 pokles z dôvodu zmeny financovania materských škôl (cez štátne dotácie)</t>
  </si>
  <si>
    <t>R.2024-2025 Nový projekt EÚ- Cyklotrasa cez Gaštanovú alej.</t>
  </si>
  <si>
    <t>Informatívny stĺpec</t>
  </si>
  <si>
    <t>Poznámky - predpokladaná hodnota položiek</t>
  </si>
  <si>
    <t>R.2025 Po úprave: Bežný rozp- popl. rozvoj+fin.náhrada dreviny+úroky Inv.úver+zostatok dotácií kult. proj (príp.iné) z predch.roku:</t>
  </si>
  <si>
    <t>R.2025 Po úprave:Kapit.rozp+popl. rozvoj-fin.náhrada dreviny v bež. Rozp.-úroky Inv.úver-(bežn.dotácie a proj.)</t>
  </si>
  <si>
    <t xml:space="preserve"> Tu zahrnutý aj transfer na stravovanie zo ŠR, transfer na normatív a predškolskú výchovu v MŠ.  Zvýšenie podľa poukazovaných transferov, na strane výdavkov je  rovnaké zvýšenie. MZ 16.4.19 zvýšenie podľa zverejnených rozpisov na prenesené kompetencie a prísp. na stravu. MZ 12.11.2019 Zvýšenie podľa poukazovaných transferov, na strane výdavkov je  rovnaké zvýšenie. MZ 24.11.2020 Zvýšenie podľa poukazovaných transferov, na strane výdavkov je  rovnaké zvýšenie. MZ 26.06.2025 Dotácia zo štátneho rozpočtu (Min.školstva SR) na odmeny a príslušné odvody podľa vyššej kolektívnej zmluvy ("800" Eur) pre ZŠ (zahrnuté vo výdavkovej položke č. 441 ZŠ)</t>
  </si>
  <si>
    <t>Zvýšenie podľa poukazovaných transferov. R. 2025-2026 presun stav. úradu. R. 2024 plnenie- transfer na stav. úrad bol poukázaný až v II. polroku. MZ 26.06.2025 Dotácia zo štátneho rozpočtu (Min.dopravy SR) na odmeny a príslušné odvody podľa vyššej kolektívnej zmluvy ("800" Eur) pre MÚ.</t>
  </si>
  <si>
    <t>Zvýšenie podľa poukazovaných transferov. MZ 26.06.2025 Dotácia zo štátneho rozpočtu (Min.vnútra SR) na odmeny a príslušné odvody podľa vyššej kolektívnej zmluvy ("800" Eur) pre MÚ.</t>
  </si>
  <si>
    <t>V r.2012- nový prenájom- byty Vývojová, 5% z 385 607,60 /12mes=1606,698 mínus dom zahr  182,54€ (mesačne)=1424,158x (9 mesiacov oproti r.2011)= 12817,42€,dom z. teda asi nie. R.2022-obsadené všetky byty (ukončené dedič. konanie). V r.2024 boli úhrady nedoplatkov za staršie roky. MZ 26.6.2025 Valorizácia (zvýšenie) nájomného v bytoch podľa vyhlášky č. 281/2024 Z.z.</t>
  </si>
  <si>
    <t xml:space="preserve"> Navrhovaný rozpočet príjmy v EUR</t>
  </si>
  <si>
    <t>Rozpočet príjmy - prognóza v EUR</t>
  </si>
  <si>
    <t>MZ 9.11.17 Tento príjem bude odložený ako prebytok do r 2018 (na rozšírenie kapacity Zš) a aj z dôvodu určitého rizika vrátenia, ak nezačne výstavba predmetných stavieb. R.2022-2024 použitie na nadstavbu ŠJ (aj úrok). R.2027-2028 zvýšenie na základe nárastu výstavby (hlavne Rusovce Sever). MZ 19.12.2024 Zníženie podľa skutočného vývoja.</t>
  </si>
  <si>
    <t xml:space="preserve">Zvýšenie nájomného nebolo plne realizované, bude postupne realizované. Na druhej strane bude menšia výmera prenájmov z dôvodu predaja pozemkov. R.2020 Aj nájom parc. č. 1320/7 (jednorázová suma 80.000, ktorá nebude v ďalších rokoch). MZ 14.11.2024 Zvýšenie podľa skutočného plnenia (doplatenie starých rokov). R.2025-predpoklad ukončenia nájmu Úradu vlády a odpredaj pozemkov. R.2026-2028 Zvýšenie nájomného. </t>
  </si>
  <si>
    <t>Prenajímanie bývalej fary, iných priestorov. Postupná úprava nájomného. R.2026 Zahrnuté aj paušálne energie a vyššia obsadenosť prenajím. priestorov.</t>
  </si>
  <si>
    <t>V min. rokoch došlo k zvýšeniu správnych poplatkov a zavedeniu poplatkov za drobné stavby. MZ 12.11.19 získanie fin. náhrady za výrub drevín v areáli kaštieľa. Financie budú použité v r.19 na generel zelene a odbor.orezy, výruby a odvoz s likvidáciou konárov a kmeňov a lístia. Niektoré práce vykoná Ruseko v rámci svojej dotácie. Zostávajúca časť financií bude použitá v budúcnosti v zmysle zákona č. 543/2002 Z. z. o ochrane prírody a krajiny v znení neskorších predpisov. R.19 fin. náhr. za výruby. R.2026 Rusovce Sever začiatok. R.2028 presun stav.úradu?</t>
  </si>
  <si>
    <t xml:space="preserve">V r.2012- nový prenájom byty Vývojová , 9bytov x cca 80€/mesiac - dom z (cca 570/mesiac)= 720-570→150x9 mesiacov=1350 naviac oproti r2011.Zníženie v súvislosti s nižšími vyúčtovávanými výdavkami na vodu a energie. MZ 27.6.2023 Zvýšenie platieb v súvislosti s rastom cien vyúčtovaných energií. R. 2024 plnenie- vysoké preplatky za energie, boli nižšie aj výdavky. R.2026-28 Rast cien energií a vyúčtovaných energií. </t>
  </si>
  <si>
    <t xml:space="preserve">Zvýšený príjem v súvislosti s vyšším čerpaním výdavkov na energie =  refakturácia a v súvislosti s novo - prenajatými priestormi ( fara,atď). R.20-22 Na strane príjmov je zahrnutá suma úhrada za šk. jedáleň. MZ 27.6.2023 Zvýšenie platieb v súvislosti s rastom cien vyúčtovaných energií. R. 2024 plnenie- vysoké preplatky za energie, boli nižšie aj výdavky. R. 26-28 Rast cien energií a vyššia obsadenosť priestorov.  </t>
  </si>
  <si>
    <t>MZ 9.11.17 Tento príjem bude odložený ako prebytok do r 2018 (na rozšírenie kapacity Zš) okrem čiastky 4.000 (na doprav. Značenie).R.2028-2029 predaj rod. domov na Balkánskej ulici. Posun časti predajov na neskoršie obdobie. MZ 21.6.22 Predaj starého služob. automobilu,lebo bol získaný darom iný-novší. MZ 12.12.2023 Predaj starého automobilu Peugeot (bol využívaný Rusekom). R.2024 plnenie= predaj KIA CEED (rok výroby 2008). MZ 14.11.2024 predaj KIA CEED (rok výroby 2008)</t>
  </si>
  <si>
    <t>Predpoklad predaja plynovodu Ilýrska až v r.2029?</t>
  </si>
  <si>
    <t>R.2019 EU a prezidentské voľby R.2020 NRSR, Sčítanie domov R.2021 Sčítanie obyvateľov R.2022 VÚC, voľby do samospráv obcí. R.2023- Referendum, predčasné voľby NR SR. R.2024 EÚ a prezidentské voľby. R.2026 VÚC, voľby do samospráv obcí. R.2027 voľby NR SR. R.2028 EÚ a prezidentské voľby. MZ 24.11.20 Zvýšenie podľa skutočne poukazovaných dotácií na voľby a na sčítanie obyvateľov, domov, bytov. R. 2024 Plnenie - zvýšenie podľa skutočne poukazovaných dotácií. MZ 14.11.2024 zvýšenie podľa skutočne poukazovaných dotácií.</t>
  </si>
  <si>
    <t>R.2023 Dotácie Ukrajina (97000) a dotácie na projekty na kultúrne podujatia (2000) = Literárne príbehy z Rusov. knižnice 2000. MZ 26.9.2023 dotácia na projekt Akvizícia kniž. fondu do knižnice FOND na PODPORU UMENIA = 2 000 €. MZ 12.12.2023 Št.dotácia Min.financ.-inflácia (cez Hl.mesto). R.2024 Dotácie Ukrajina (104000) a dotácie na projekty na kultúrne podujatia (0). MZ 14.11.2024 Št.dotácia Min.financ.-dofinancovanie (cez Hl.mesto).  R.2025 Dotácie Ukrajina (37000) a dotácie na projekty na kultúrne podujatia (projekt FPU-Rok v Rusovskej knižnici 6680). MZ 26.06.2025 Dotácia zo štátneho rozpočtu (Min.financií SR) na odmeny a príslušné odvody podľa vyššej kolektívnej zmluvy ("800" Eur) pre MÚ, aj pre Ruseko a ŠKD+ŠJ (zahrnuté vo výdavkovej položke č. 441 ZŠ).  R.2026 Dotácie Ukrajina (49500) a dotácie na projekty na kultúrne podujatia (0)</t>
  </si>
  <si>
    <t>R.17 Dom s Hypoc.III.etapa,MZ 29.6.17 priznaná dotácia 17000,ale zároveň uplat. vratka 2400€ z r16 (reštaur. výskum neuz. ako arch.výsk) R2018 Dom s Hyp.IV.etapa 11000,aj rek.Pož.zbr. 29.790. R2019 V.etapa Dom s Hypoc. MZ 25.6.19 dot. na rek. pož.zbr. MZ 22.9.20 Získaná dotácia na multifunkčné ihrisko pri ZŠ 55000,ale zároveň uplatnená vratka 2920 za projekt rek.ihriska MŠ z r.18 (rozdielne technic.špecifik. pri podaní proj. a realiz.). MZ 24.11.20 Získaný grant na projekt Dom s Hypocaustom V.etapa. R.2025 Projekt MPSVaR Ihrisko pre každé dieťa (nebol schválený). R.2026 Projekt MPSVaR Ihrisko pre každé dieťa</t>
  </si>
  <si>
    <t>EÚ-Cyklotrasa Gaštanová alej + prepojenie Eurovelo 6</t>
  </si>
  <si>
    <t>92e</t>
  </si>
  <si>
    <t>25</t>
  </si>
  <si>
    <t>EÚ- Futbal bez hraníc spája</t>
  </si>
  <si>
    <t>70f</t>
  </si>
  <si>
    <t xml:space="preserve">R15-EU projekt realizovaný spolu s Hl. m. SR Bratislava na elektronizáciu služieb BA a mestských častí. Preplatenie výdavkov z r.2015 bolo až v r.2016.  R.2025 EÚ proj- Zníženie energ.náročn.budov 1 125 000 €. R.2026  EÚ proj- Zníženie energ.náročn.budov 1 125 000 €. R.2027 Zníženie energ.náročn.budov 2 000 000 € a Interreg-komunitné centrum-býv.fitness (1 700 000 €). ROKY 2029-2030 Cyklotrasa smer Jarovce 332 500. R.2029 Projekt Dom Záhradkárov (3 289 500€) </t>
  </si>
  <si>
    <t>106c</t>
  </si>
  <si>
    <t>Úver-Dlhodobý investič. na kapitál.výd. prijatý v r.2026</t>
  </si>
  <si>
    <t>Úver(preklen)Mat.-tech.vybav.ZŠaRek.multif.Ihr a Cyklotrasa</t>
  </si>
  <si>
    <t>V r. 2025 bude účel úveru preklasifikovaný a použitý aj na EÚ Projekt Cyklotrasy a v I. polroku 2026 splatený a následne by bol úver použitý na EÚ projekt Mat.-tech.vybav.ZŠ aRek.multif.Ihr .</t>
  </si>
  <si>
    <t>Vyvesené: 27.10.2025 (prvý návrh prvot.rozpočtu)</t>
  </si>
  <si>
    <t>Schválený rozpočet po úpravách (do 30.09.) príjmy v EUR</t>
  </si>
  <si>
    <t>R. 2026 - bežné príjmy EÚ projektu Futbal bez hraníc spája.</t>
  </si>
  <si>
    <t>321;322006; 322005; 322008</t>
  </si>
  <si>
    <t>08;01; 04</t>
  </si>
  <si>
    <t>46;</t>
  </si>
  <si>
    <t>R.2026 Kapit.rozp+popl. rozvoj-fin.náhrada dreviny v bež. Rozp.-úroky Inv.úver-(bežn.dotácie a proj.)</t>
  </si>
  <si>
    <t>R.2028 Bežný rozp- popl. rozvoj+fin.náhrada dreviny+úroky Inv.úver+zostatok dotácií kult. proj (príp.iné) z predch.roku:</t>
  </si>
  <si>
    <t>R.2028 Kapit.rozp+popl. rozvoj-fin.náhrada dreviny v bež. Rozp.-úroky Inv.úver-bežn.proj.</t>
  </si>
  <si>
    <t>Vypracované podľa údajov oddelenia správy majetku. Riziko zníženia na základe možnej neúspešnosti predaja pozemkov. MZ 16.4.19 zvýšenie na základe plánu predaja viac pozemkov ( Lónyaiova ul.). Posun predajov na neskoršie obdobie. R.2024 Posun predajov na neskôr.   R.2025 Pozem. pod rod. dom. Balkánska ul. (parc.č.1105/4,5,6,7) a záhradky Vývojová 1 ( parc.č. 622/1 a 621); malá Balkánska parc.č.905/4; Maďarská ul. parc.č.65/1; R.2026  parc.č.65/1(Maďarská ul.),  malá Balkánska parc.č.884/2, Kovácsova ul. parc.č.783/1,2,  Záhrad. osada Za kláštorom parc.č. 1180/81,82; Pri dome Záhradkárov (Lónyaiova ul.). R.2027 parc.č.406/2, malá Balkánska parc.č.864/1,3,4, Záhrad. osada Za kláštorom, Pri dome Záhradkárov. R.2028 Záhrad. osada Za kláštorom, Pri dome Záhradkárov.</t>
  </si>
  <si>
    <t xml:space="preserve"> Plánovaný predpokl. príspevok MČ Čunovo na originálne kompetencie v školstve (ŠKD, ŠJ). Táto položka bude v prípade získania viac sponzorov na kultúrne podujatia navýšená. Uvažované s grantom 7.000 € z Dobrovoľ. pož. ochrany SR (resp.Min. vnútra) aj v r.2025-2027, výdavky pož.ochr. sú tiež vyššie. MZ 14.11.2024 Zvýšenie na základe získaného sponzorského na kultúrne podujatia. R.2025 aj sponzorské (Hochtief, Mercedes Benz, predajcovia; na Ples=1700). R.2026 aj sponzorské (Hochtief, Mercedes Benz, predajcovia;)</t>
  </si>
  <si>
    <t>MZ 12.11.19dar na vybud.kamer.syst.  R.19 grant z BSK na rek. hasič.zbr. R.20 grant zo Slov.futb. zv. na oplot. futb. ihr.10000, grant z Hl.mesta skatepark 20000. MZ 22.9.20 zostatok z mimosúd.vyrov (DB Real finance-MBM stav), bude použité na rek. Irkut.ul.MZ 24.11.0 Dotácia na rek. fasády Hasič. zbr. (vzadu), výdavky budú až v r.21. R21grant z Hl.mesta-posl.priorita na skatepark 20000 (posun realizácie). MZ 24.11.21 Grant PSS projekt Rozšír.+revitaliz. det.ihr.Gerulat2500€,dotácia BSK Vodozádr.opat.4500€,dotácia Hl.m.-šport na projekt Voľnočas.priest+skatepark60000€.  MZ 21.6.2022 grant zo Slov.futb.zv. na osvetlenie futb. ihriska (11000) a dotácia z BSK na vodozádr.opatr. (6000).R.2023 grant zo Slov.futb.zv. na osvetlenie futb. ihriska (11000)=posun prepl. R.2026 Grant z Hl.m. na Zberný dvor700 000. a Projekt Pumptrack140 000 a projekt Investičný koncept21000.</t>
  </si>
  <si>
    <t>Nový projekt EÚ- cyklotrasa od konca Gaštanovej aleje k hrádzi (prepojenie na Eurovelo6)</t>
  </si>
  <si>
    <t>Príjem EÚ Projekt- vybudovanie tréningového ihriska a sprievodné aktivity.</t>
  </si>
  <si>
    <t>Prevody výsledku hospodár.Prvot. celkom 200 000,teraz 0, z toho ZŠ=zostatok z r.2025=0=vrátenie dotácie pom.vychováv.(vráti sa 0,0€minist.) a zostatok dotácií-Ukrajina (0) +projekty (0 fasáda Hasič.zb.) a použitie fin.náhr.dreviny v bežnom rozp. 20000(exter.firmy) a v kapitál. rozp. (100 000+0)=100 000 a z Fondu Opr.BND-ost.fondu(prvot0, teraz0),Fondu Opr.Vývoj.-FRB(prvot0,teraz0). Položka obsahuje aj  prípadné použitie prostr.z rez. fondu z min.rokov (prvot0, teraz0). MZ 25.05.22 Zvýšenie  na základe plánovaného prevodu z ost. Fondu BND  (+16500€).  MZ 21.6.2022 Zníženie podľa navrh. závereč. účtu za r.21.  MZ 24.11.20 Zvýš. podľa schvál. záv. účtu za r.19 (242 880 bude v prebytku odložené na r.21=rozšírenie ŠJ). R.22 Vysoká suma=posun realizácie invest.aktivít. MZ 22.06.21 Zvýš. podľa navrh. záv.účtu za r.20(339 150  bude v prebytku použitých na vykrytie časov. nesúladu prepl.výdavkov Nadstavby ŠJ). R.25-27 aj použitie fin. náhr. dreviny v bež.rozp.20000. MZ 14.11.2024 Zvýš. podľa schvál. záv.účtu za r.2023</t>
  </si>
  <si>
    <t>Úver by bol prípadne čerpaný na výstavbu parkovania pri futbalovom štadióne, na pružnú podložku na tréningové ihrisko, na rekonštrukcie komunikácií.</t>
  </si>
  <si>
    <t>Radovan Jenčík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</si>
</sst>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name val="Arial"/>
      <charset val="238"/>
    </font>
    <font>
      <b/>
      <sz val="10"/>
      <name val="Arial"/>
      <family val="2"/>
      <charset val="238"/>
    </font>
    <font>
      <sz val="10"/>
      <name val="Arial"/>
      <family val="2"/>
      <charset val="238"/>
    </font>
    <font>
      <sz val="8"/>
      <name val="Arial"/>
      <family val="2"/>
      <charset val="238"/>
    </font>
    <font>
      <b/>
      <sz val="12"/>
      <name val="Arial"/>
      <family val="2"/>
      <charset val="238"/>
    </font>
    <font>
      <b/>
      <sz val="8"/>
      <name val="Arial"/>
      <family val="2"/>
      <charset val="238"/>
    </font>
    <font>
      <b/>
      <sz val="9"/>
      <name val="Arial"/>
      <family val="2"/>
      <charset val="238"/>
    </font>
    <font>
      <sz val="9"/>
      <name val="Arial"/>
      <family val="2"/>
      <charset val="238"/>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2">
    <xf numFmtId="0" fontId="0" fillId="0" borderId="0" xfId="0"/>
    <xf numFmtId="3" fontId="0" fillId="0" borderId="0" xfId="0" applyNumberFormat="1" applyProtection="1">
      <protection locked="0"/>
    </xf>
    <xf numFmtId="0" fontId="0" fillId="0" borderId="0" xfId="0" applyProtection="1">
      <protection locked="0"/>
    </xf>
    <xf numFmtId="0" fontId="4" fillId="0" borderId="0" xfId="0" applyFont="1" applyAlignment="1" applyProtection="1">
      <alignment wrapText="1"/>
      <protection locked="0"/>
    </xf>
    <xf numFmtId="0" fontId="1" fillId="0" borderId="0" xfId="0" applyFont="1" applyProtection="1">
      <protection locked="0"/>
    </xf>
    <xf numFmtId="3" fontId="1" fillId="0" borderId="0" xfId="0" applyNumberFormat="1" applyFont="1" applyProtection="1">
      <protection locked="0"/>
    </xf>
    <xf numFmtId="0" fontId="2" fillId="0" borderId="0" xfId="0" applyFont="1" applyProtection="1">
      <protection locked="0"/>
    </xf>
    <xf numFmtId="0" fontId="7" fillId="0" borderId="0" xfId="0" applyFont="1" applyProtection="1">
      <protection locked="0"/>
    </xf>
    <xf numFmtId="0" fontId="0" fillId="0" borderId="0" xfId="0" applyAlignment="1" applyProtection="1">
      <alignment horizontal="center"/>
      <protection locked="0"/>
    </xf>
    <xf numFmtId="49" fontId="0" fillId="0" borderId="0" xfId="0" applyNumberFormat="1" applyAlignment="1" applyProtection="1">
      <alignment wrapText="1"/>
      <protection locked="0"/>
    </xf>
    <xf numFmtId="0" fontId="3" fillId="0" borderId="38" xfId="0" applyFont="1" applyBorder="1" applyProtection="1"/>
    <xf numFmtId="0" fontId="3" fillId="0" borderId="4" xfId="0" applyFont="1" applyBorder="1" applyProtection="1"/>
    <xf numFmtId="0" fontId="3" fillId="0" borderId="5" xfId="0" applyFont="1" applyBorder="1" applyProtection="1"/>
    <xf numFmtId="0" fontId="3" fillId="0" borderId="6" xfId="0" applyFont="1" applyBorder="1" applyProtection="1"/>
    <xf numFmtId="0" fontId="5" fillId="0" borderId="38" xfId="0" applyFont="1" applyBorder="1" applyProtection="1"/>
    <xf numFmtId="3" fontId="5" fillId="0" borderId="38" xfId="0" applyNumberFormat="1" applyFont="1" applyBorder="1" applyAlignment="1" applyProtection="1">
      <alignment horizontal="center" wrapText="1"/>
    </xf>
    <xf numFmtId="0" fontId="5" fillId="0" borderId="6" xfId="0" applyFont="1" applyBorder="1" applyAlignment="1" applyProtection="1">
      <alignment horizontal="center"/>
    </xf>
    <xf numFmtId="0" fontId="0" fillId="0" borderId="0" xfId="0" applyProtection="1"/>
    <xf numFmtId="0" fontId="3" fillId="0" borderId="38" xfId="0" applyFont="1" applyBorder="1" applyAlignment="1" applyProtection="1">
      <alignment wrapText="1"/>
    </xf>
    <xf numFmtId="0" fontId="3" fillId="0" borderId="15" xfId="0" applyFont="1" applyBorder="1" applyProtection="1"/>
    <xf numFmtId="0" fontId="3" fillId="0" borderId="28" xfId="0" applyFont="1" applyBorder="1" applyAlignment="1" applyProtection="1">
      <alignment horizontal="left" wrapText="1"/>
    </xf>
    <xf numFmtId="0" fontId="3" fillId="0" borderId="5" xfId="0" applyFont="1" applyBorder="1" applyAlignment="1" applyProtection="1">
      <alignment horizontal="left" wrapText="1"/>
    </xf>
    <xf numFmtId="0" fontId="3" fillId="0" borderId="6" xfId="0" applyFont="1" applyBorder="1" applyAlignment="1" applyProtection="1">
      <alignment horizontal="left" wrapText="1"/>
    </xf>
    <xf numFmtId="0" fontId="3" fillId="0" borderId="35" xfId="0" applyFont="1" applyBorder="1" applyProtection="1"/>
    <xf numFmtId="3" fontId="5" fillId="0" borderId="8" xfId="0" applyNumberFormat="1" applyFont="1" applyBorder="1" applyAlignment="1" applyProtection="1">
      <alignment horizontal="center"/>
    </xf>
    <xf numFmtId="3" fontId="5" fillId="0" borderId="8" xfId="0" applyNumberFormat="1" applyFont="1" applyBorder="1" applyAlignment="1" applyProtection="1">
      <alignment horizontal="center" wrapText="1"/>
    </xf>
    <xf numFmtId="0" fontId="3" fillId="0" borderId="9" xfId="0" applyFont="1" applyBorder="1" applyProtection="1"/>
    <xf numFmtId="0" fontId="3" fillId="0" borderId="10" xfId="0" applyFont="1" applyBorder="1" applyAlignment="1" applyProtection="1">
      <alignment horizontal="left"/>
    </xf>
    <xf numFmtId="0" fontId="3" fillId="0" borderId="9" xfId="0" applyFont="1" applyBorder="1" applyAlignment="1" applyProtection="1">
      <alignment horizontal="left"/>
    </xf>
    <xf numFmtId="0" fontId="5" fillId="0" borderId="9" xfId="0" applyFont="1" applyBorder="1" applyProtection="1"/>
    <xf numFmtId="3" fontId="5" fillId="0" borderId="9" xfId="0" applyNumberFormat="1" applyFont="1" applyBorder="1" applyAlignment="1" applyProtection="1">
      <alignment horizontal="center"/>
    </xf>
    <xf numFmtId="3" fontId="3" fillId="0" borderId="9" xfId="0" applyNumberFormat="1" applyFont="1" applyBorder="1" applyProtection="1"/>
    <xf numFmtId="0" fontId="3" fillId="0" borderId="11" xfId="0" applyFont="1" applyBorder="1" applyProtection="1"/>
    <xf numFmtId="49" fontId="3" fillId="0" borderId="11" xfId="0" applyNumberFormat="1" applyFont="1" applyBorder="1" applyProtection="1"/>
    <xf numFmtId="3" fontId="3" fillId="0" borderId="11" xfId="0" applyNumberFormat="1" applyFont="1" applyBorder="1" applyProtection="1"/>
    <xf numFmtId="3" fontId="3" fillId="0" borderId="2" xfId="0" applyNumberFormat="1" applyFont="1" applyBorder="1" applyProtection="1"/>
    <xf numFmtId="0" fontId="3" fillId="0" borderId="11" xfId="0" applyFont="1" applyBorder="1" applyAlignment="1" applyProtection="1">
      <alignment wrapText="1"/>
    </xf>
    <xf numFmtId="3" fontId="0" fillId="0" borderId="0" xfId="0" applyNumberFormat="1" applyProtection="1"/>
    <xf numFmtId="0" fontId="4" fillId="0" borderId="0" xfId="0" applyFont="1" applyAlignment="1" applyProtection="1">
      <alignment wrapText="1"/>
    </xf>
    <xf numFmtId="0" fontId="5" fillId="0" borderId="12" xfId="0" applyFont="1" applyBorder="1" applyProtection="1"/>
    <xf numFmtId="0" fontId="5" fillId="0" borderId="13" xfId="0" applyFont="1" applyBorder="1" applyProtection="1"/>
    <xf numFmtId="3" fontId="5" fillId="0" borderId="13" xfId="0" applyNumberFormat="1" applyFont="1" applyBorder="1" applyProtection="1"/>
    <xf numFmtId="0" fontId="5" fillId="0" borderId="14" xfId="0" applyFont="1" applyBorder="1" applyAlignment="1" applyProtection="1">
      <alignment wrapText="1"/>
    </xf>
    <xf numFmtId="0" fontId="1" fillId="0" borderId="0" xfId="0" applyFont="1" applyProtection="1"/>
    <xf numFmtId="3" fontId="1" fillId="0" borderId="0" xfId="0" applyNumberFormat="1" applyFont="1" applyProtection="1"/>
    <xf numFmtId="0" fontId="5" fillId="0" borderId="15" xfId="0" applyFont="1" applyBorder="1" applyProtection="1"/>
    <xf numFmtId="0" fontId="5" fillId="0" borderId="7" xfId="0" applyFont="1" applyBorder="1" applyProtection="1"/>
    <xf numFmtId="3" fontId="5" fillId="0" borderId="7" xfId="0" applyNumberFormat="1" applyFont="1" applyBorder="1" applyProtection="1"/>
    <xf numFmtId="0" fontId="5" fillId="0" borderId="16" xfId="0" applyFont="1" applyBorder="1" applyAlignment="1" applyProtection="1">
      <alignment wrapText="1"/>
    </xf>
    <xf numFmtId="4" fontId="5" fillId="0" borderId="9" xfId="0" applyNumberFormat="1" applyFont="1" applyBorder="1" applyProtection="1"/>
    <xf numFmtId="0" fontId="5" fillId="0" borderId="9" xfId="0" applyFont="1" applyBorder="1" applyAlignment="1" applyProtection="1">
      <alignment wrapText="1"/>
    </xf>
    <xf numFmtId="49" fontId="3" fillId="0" borderId="9" xfId="0" applyNumberFormat="1" applyFont="1" applyBorder="1" applyProtection="1"/>
    <xf numFmtId="164" fontId="3" fillId="0" borderId="2" xfId="0" applyNumberFormat="1" applyFont="1" applyBorder="1" applyAlignment="1" applyProtection="1">
      <alignment wrapText="1"/>
    </xf>
    <xf numFmtId="0" fontId="4" fillId="0" borderId="1" xfId="0" applyFont="1" applyBorder="1" applyAlignment="1" applyProtection="1">
      <alignment wrapText="1"/>
    </xf>
    <xf numFmtId="0" fontId="3" fillId="0" borderId="2" xfId="0" applyFont="1" applyBorder="1" applyProtection="1"/>
    <xf numFmtId="164" fontId="3" fillId="0" borderId="9" xfId="0" applyNumberFormat="1" applyFont="1" applyBorder="1" applyAlignment="1" applyProtection="1">
      <alignment horizontal="left" wrapText="1"/>
    </xf>
    <xf numFmtId="164" fontId="3" fillId="0" borderId="9" xfId="0" applyNumberFormat="1" applyFont="1" applyBorder="1" applyAlignment="1" applyProtection="1">
      <alignment wrapText="1"/>
    </xf>
    <xf numFmtId="0" fontId="2" fillId="0" borderId="0" xfId="0" applyFont="1" applyAlignment="1" applyProtection="1">
      <alignment wrapText="1"/>
    </xf>
    <xf numFmtId="0" fontId="0" fillId="0" borderId="0" xfId="0" applyAlignment="1" applyProtection="1">
      <alignment wrapText="1"/>
    </xf>
    <xf numFmtId="49" fontId="3" fillId="0" borderId="2" xfId="0" applyNumberFormat="1" applyFont="1" applyBorder="1" applyProtection="1"/>
    <xf numFmtId="0" fontId="3" fillId="0" borderId="17" xfId="0" applyFont="1" applyBorder="1" applyAlignment="1" applyProtection="1">
      <alignment horizontal="right"/>
    </xf>
    <xf numFmtId="164" fontId="3" fillId="0" borderId="3" xfId="0" applyNumberFormat="1" applyFont="1" applyBorder="1" applyAlignment="1" applyProtection="1">
      <alignment wrapText="1"/>
    </xf>
    <xf numFmtId="3" fontId="0" fillId="0" borderId="1" xfId="0" applyNumberFormat="1" applyBorder="1" applyProtection="1"/>
    <xf numFmtId="0" fontId="2" fillId="0" borderId="0" xfId="0" applyFont="1" applyProtection="1"/>
    <xf numFmtId="0" fontId="5" fillId="0" borderId="2" xfId="0" applyFont="1" applyBorder="1" applyProtection="1"/>
    <xf numFmtId="3" fontId="5" fillId="0" borderId="2" xfId="0" applyNumberFormat="1" applyFont="1" applyBorder="1" applyProtection="1"/>
    <xf numFmtId="164" fontId="5" fillId="0" borderId="2" xfId="0" applyNumberFormat="1" applyFont="1" applyBorder="1" applyAlignment="1" applyProtection="1">
      <alignment wrapText="1"/>
    </xf>
    <xf numFmtId="0" fontId="5" fillId="0" borderId="18" xfId="0" applyFont="1" applyBorder="1" applyProtection="1"/>
    <xf numFmtId="0" fontId="5" fillId="0" borderId="19" xfId="0" applyFont="1" applyBorder="1" applyProtection="1"/>
    <xf numFmtId="3" fontId="5" fillId="0" borderId="19" xfId="0" applyNumberFormat="1" applyFont="1" applyBorder="1" applyProtection="1"/>
    <xf numFmtId="164" fontId="5" fillId="0" borderId="20" xfId="0" applyNumberFormat="1" applyFont="1" applyBorder="1" applyAlignment="1" applyProtection="1">
      <alignment wrapText="1"/>
    </xf>
    <xf numFmtId="0" fontId="3" fillId="0" borderId="2" xfId="0" applyFont="1" applyBorder="1" applyAlignment="1" applyProtection="1">
      <alignment horizontal="right"/>
    </xf>
    <xf numFmtId="4" fontId="3" fillId="0" borderId="2" xfId="0" applyNumberFormat="1" applyFont="1" applyBorder="1" applyProtection="1"/>
    <xf numFmtId="0" fontId="3" fillId="0" borderId="3" xfId="0" applyFont="1" applyBorder="1" applyProtection="1"/>
    <xf numFmtId="0" fontId="3" fillId="0" borderId="3" xfId="0" applyFont="1" applyBorder="1" applyAlignment="1" applyProtection="1">
      <alignment wrapText="1"/>
    </xf>
    <xf numFmtId="3" fontId="3" fillId="0" borderId="3" xfId="0" applyNumberFormat="1" applyFont="1" applyBorder="1" applyProtection="1"/>
    <xf numFmtId="0" fontId="5" fillId="0" borderId="21" xfId="0" applyFont="1" applyBorder="1" applyProtection="1"/>
    <xf numFmtId="0" fontId="3" fillId="0" borderId="22" xfId="0" applyFont="1" applyBorder="1" applyProtection="1"/>
    <xf numFmtId="0" fontId="5" fillId="0" borderId="23" xfId="0" applyFont="1" applyBorder="1" applyProtection="1"/>
    <xf numFmtId="0" fontId="3" fillId="0" borderId="7" xfId="0" applyFont="1" applyBorder="1" applyProtection="1"/>
    <xf numFmtId="0" fontId="3" fillId="0" borderId="17" xfId="0" applyFont="1" applyBorder="1" applyProtection="1"/>
    <xf numFmtId="0" fontId="3" fillId="0" borderId="2" xfId="0" applyFont="1" applyBorder="1" applyAlignment="1" applyProtection="1">
      <alignment wrapText="1"/>
    </xf>
    <xf numFmtId="1" fontId="3" fillId="0" borderId="2" xfId="0" applyNumberFormat="1" applyFont="1" applyBorder="1" applyProtection="1"/>
    <xf numFmtId="3" fontId="2" fillId="0" borderId="1" xfId="0" applyNumberFormat="1" applyFont="1" applyBorder="1" applyProtection="1"/>
    <xf numFmtId="1" fontId="3" fillId="0" borderId="3" xfId="0" applyNumberFormat="1" applyFont="1" applyBorder="1" applyProtection="1"/>
    <xf numFmtId="49" fontId="3" fillId="0" borderId="3" xfId="0" applyNumberFormat="1" applyFont="1" applyBorder="1" applyAlignment="1" applyProtection="1">
      <alignment wrapText="1"/>
    </xf>
    <xf numFmtId="4" fontId="5" fillId="0" borderId="11" xfId="0" applyNumberFormat="1" applyFont="1" applyBorder="1" applyProtection="1"/>
    <xf numFmtId="49" fontId="3" fillId="0" borderId="11" xfId="0" applyNumberFormat="1" applyFont="1" applyBorder="1" applyAlignment="1" applyProtection="1">
      <alignment wrapText="1"/>
    </xf>
    <xf numFmtId="49" fontId="3" fillId="0" borderId="16" xfId="0" applyNumberFormat="1" applyFont="1" applyBorder="1" applyAlignment="1" applyProtection="1">
      <alignment wrapText="1"/>
    </xf>
    <xf numFmtId="4" fontId="5" fillId="0" borderId="7" xfId="0" applyNumberFormat="1" applyFont="1" applyBorder="1" applyProtection="1"/>
    <xf numFmtId="0" fontId="5" fillId="2" borderId="9" xfId="0" applyFont="1" applyFill="1" applyBorder="1" applyProtection="1"/>
    <xf numFmtId="0" fontId="3" fillId="2" borderId="9" xfId="0" applyFont="1" applyFill="1" applyBorder="1" applyProtection="1"/>
    <xf numFmtId="0" fontId="3" fillId="2" borderId="2" xfId="0" applyFont="1" applyFill="1" applyBorder="1" applyProtection="1"/>
    <xf numFmtId="0" fontId="3" fillId="2" borderId="9" xfId="0" applyFont="1" applyFill="1" applyBorder="1" applyAlignment="1" applyProtection="1">
      <alignment wrapText="1"/>
    </xf>
    <xf numFmtId="0" fontId="3" fillId="2" borderId="3" xfId="0" applyFont="1" applyFill="1" applyBorder="1" applyProtection="1"/>
    <xf numFmtId="4" fontId="3" fillId="0" borderId="3" xfId="0" applyNumberFormat="1" applyFont="1" applyBorder="1" applyProtection="1"/>
    <xf numFmtId="0" fontId="3" fillId="2" borderId="12" xfId="0" applyFont="1" applyFill="1" applyBorder="1" applyProtection="1"/>
    <xf numFmtId="0" fontId="3" fillId="2" borderId="13" xfId="0" applyFont="1" applyFill="1" applyBorder="1" applyProtection="1"/>
    <xf numFmtId="0" fontId="5" fillId="2" borderId="13" xfId="0" applyFont="1" applyFill="1" applyBorder="1" applyProtection="1"/>
    <xf numFmtId="0" fontId="3" fillId="0" borderId="13" xfId="0" applyFont="1" applyBorder="1" applyProtection="1"/>
    <xf numFmtId="0" fontId="3" fillId="0" borderId="14" xfId="0" applyFont="1" applyBorder="1" applyAlignment="1" applyProtection="1">
      <alignment wrapText="1"/>
    </xf>
    <xf numFmtId="0" fontId="3" fillId="2" borderId="15" xfId="0" applyFont="1" applyFill="1" applyBorder="1" applyProtection="1"/>
    <xf numFmtId="0" fontId="3" fillId="2" borderId="7" xfId="0" applyFont="1" applyFill="1" applyBorder="1" applyProtection="1"/>
    <xf numFmtId="0" fontId="5" fillId="2" borderId="7" xfId="0" applyFont="1" applyFill="1" applyBorder="1" applyProtection="1"/>
    <xf numFmtId="0" fontId="3" fillId="0" borderId="16" xfId="0" applyFont="1" applyBorder="1" applyAlignment="1" applyProtection="1">
      <alignment wrapText="1"/>
    </xf>
    <xf numFmtId="3" fontId="5" fillId="0" borderId="9" xfId="0" applyNumberFormat="1" applyFont="1" applyBorder="1" applyProtection="1"/>
    <xf numFmtId="0" fontId="3" fillId="0" borderId="9" xfId="0" applyFont="1" applyBorder="1" applyAlignment="1" applyProtection="1">
      <alignment wrapText="1"/>
    </xf>
    <xf numFmtId="3" fontId="5" fillId="0" borderId="11" xfId="0" applyNumberFormat="1" applyFont="1" applyBorder="1" applyProtection="1"/>
    <xf numFmtId="49" fontId="3" fillId="0" borderId="2" xfId="0" applyNumberFormat="1" applyFont="1" applyBorder="1" applyAlignment="1" applyProtection="1">
      <alignment wrapText="1"/>
    </xf>
    <xf numFmtId="49" fontId="3" fillId="0" borderId="3" xfId="0" applyNumberFormat="1" applyFont="1" applyBorder="1" applyProtection="1"/>
    <xf numFmtId="0" fontId="5" fillId="0" borderId="24" xfId="0" applyFont="1" applyBorder="1" applyProtection="1"/>
    <xf numFmtId="2" fontId="5" fillId="0" borderId="9" xfId="0" applyNumberFormat="1" applyFont="1" applyBorder="1" applyProtection="1"/>
    <xf numFmtId="49" fontId="3" fillId="2" borderId="9" xfId="0" applyNumberFormat="1" applyFont="1" applyFill="1" applyBorder="1" applyAlignment="1" applyProtection="1">
      <alignment wrapText="1"/>
    </xf>
    <xf numFmtId="49" fontId="3" fillId="2" borderId="2" xfId="0" applyNumberFormat="1" applyFont="1" applyFill="1" applyBorder="1" applyProtection="1"/>
    <xf numFmtId="0" fontId="3" fillId="2" borderId="25" xfId="0" applyFont="1" applyFill="1" applyBorder="1" applyProtection="1"/>
    <xf numFmtId="49" fontId="3" fillId="2" borderId="9" xfId="0" applyNumberFormat="1" applyFont="1" applyFill="1" applyBorder="1" applyProtection="1"/>
    <xf numFmtId="0" fontId="3" fillId="2" borderId="25" xfId="0" applyFont="1" applyFill="1" applyBorder="1" applyAlignment="1" applyProtection="1">
      <alignment horizontal="right"/>
    </xf>
    <xf numFmtId="0" fontId="3" fillId="2" borderId="26" xfId="0" applyFont="1" applyFill="1" applyBorder="1" applyProtection="1"/>
    <xf numFmtId="2" fontId="3" fillId="0" borderId="9" xfId="0" applyNumberFormat="1" applyFont="1" applyBorder="1" applyProtection="1"/>
    <xf numFmtId="0" fontId="3" fillId="2" borderId="11" xfId="0" applyFont="1" applyFill="1" applyBorder="1" applyProtection="1"/>
    <xf numFmtId="2" fontId="3" fillId="0" borderId="11" xfId="0" applyNumberFormat="1" applyFont="1" applyBorder="1" applyProtection="1"/>
    <xf numFmtId="0" fontId="3" fillId="2" borderId="2" xfId="0" applyFont="1" applyFill="1" applyBorder="1" applyAlignment="1" applyProtection="1">
      <alignment wrapText="1"/>
    </xf>
    <xf numFmtId="49" fontId="3" fillId="2" borderId="2" xfId="0" applyNumberFormat="1" applyFont="1" applyFill="1" applyBorder="1" applyAlignment="1" applyProtection="1">
      <alignment wrapText="1"/>
    </xf>
    <xf numFmtId="0" fontId="3" fillId="2" borderId="2" xfId="0" applyFont="1" applyFill="1" applyBorder="1" applyAlignment="1" applyProtection="1">
      <alignment horizontal="right"/>
    </xf>
    <xf numFmtId="49" fontId="3" fillId="2" borderId="3" xfId="0" applyNumberFormat="1" applyFont="1" applyFill="1" applyBorder="1" applyAlignment="1" applyProtection="1">
      <alignment wrapText="1"/>
    </xf>
    <xf numFmtId="0" fontId="3" fillId="2" borderId="3" xfId="0" applyFont="1" applyFill="1" applyBorder="1" applyAlignment="1" applyProtection="1">
      <alignment wrapText="1"/>
    </xf>
    <xf numFmtId="0" fontId="5" fillId="2" borderId="12" xfId="0" applyFont="1" applyFill="1" applyBorder="1" applyProtection="1"/>
    <xf numFmtId="0" fontId="5" fillId="2" borderId="15" xfId="0" applyFont="1" applyFill="1" applyBorder="1" applyProtection="1"/>
    <xf numFmtId="0" fontId="5" fillId="0" borderId="17" xfId="0" applyFont="1" applyBorder="1" applyProtection="1"/>
    <xf numFmtId="0" fontId="5" fillId="0" borderId="11" xfId="0" applyFont="1" applyBorder="1" applyProtection="1"/>
    <xf numFmtId="0" fontId="5" fillId="0" borderId="11" xfId="0" applyFont="1" applyBorder="1" applyAlignment="1" applyProtection="1">
      <alignment wrapText="1"/>
    </xf>
    <xf numFmtId="4" fontId="5" fillId="0" borderId="27" xfId="0" applyNumberFormat="1" applyFont="1" applyBorder="1" applyProtection="1"/>
    <xf numFmtId="0" fontId="5" fillId="0" borderId="27" xfId="0" applyFont="1" applyBorder="1" applyAlignment="1" applyProtection="1">
      <alignment wrapText="1"/>
    </xf>
    <xf numFmtId="4" fontId="5" fillId="0" borderId="28" xfId="0" applyNumberFormat="1" applyFont="1" applyBorder="1" applyProtection="1"/>
    <xf numFmtId="0" fontId="5" fillId="2" borderId="17" xfId="0" applyFont="1" applyFill="1" applyBorder="1" applyProtection="1"/>
    <xf numFmtId="0" fontId="5" fillId="2" borderId="11" xfId="0" applyFont="1" applyFill="1" applyBorder="1" applyProtection="1"/>
    <xf numFmtId="0" fontId="5" fillId="2" borderId="3" xfId="0" applyFont="1" applyFill="1" applyBorder="1" applyProtection="1"/>
    <xf numFmtId="0" fontId="5" fillId="2" borderId="3" xfId="0" applyFont="1" applyFill="1" applyBorder="1" applyAlignment="1" applyProtection="1">
      <alignment wrapText="1"/>
    </xf>
    <xf numFmtId="0" fontId="5" fillId="0" borderId="3" xfId="0" applyFont="1" applyBorder="1" applyProtection="1"/>
    <xf numFmtId="0" fontId="3" fillId="0" borderId="0" xfId="0" applyFont="1" applyAlignment="1" applyProtection="1">
      <alignment wrapText="1"/>
    </xf>
    <xf numFmtId="49" fontId="3" fillId="2" borderId="11" xfId="0" applyNumberFormat="1" applyFont="1" applyFill="1" applyBorder="1" applyProtection="1"/>
    <xf numFmtId="49" fontId="3" fillId="2" borderId="3" xfId="0" applyNumberFormat="1" applyFont="1" applyFill="1" applyBorder="1" applyProtection="1"/>
    <xf numFmtId="0" fontId="3" fillId="0" borderId="29" xfId="0" applyFont="1" applyBorder="1" applyAlignment="1" applyProtection="1">
      <alignment wrapText="1"/>
    </xf>
    <xf numFmtId="4" fontId="5" fillId="0" borderId="13" xfId="0" applyNumberFormat="1" applyFont="1" applyBorder="1" applyProtection="1"/>
    <xf numFmtId="4" fontId="5" fillId="0" borderId="0" xfId="0" applyNumberFormat="1" applyFont="1" applyProtection="1"/>
    <xf numFmtId="4" fontId="6" fillId="0" borderId="0" xfId="0" applyNumberFormat="1" applyFont="1" applyProtection="1"/>
    <xf numFmtId="0" fontId="6" fillId="0" borderId="0" xfId="0" applyFont="1" applyProtection="1"/>
    <xf numFmtId="4" fontId="1" fillId="0" borderId="0" xfId="0" applyNumberFormat="1" applyFont="1" applyProtection="1"/>
    <xf numFmtId="0" fontId="7" fillId="0" borderId="0" xfId="0" applyFont="1" applyProtection="1"/>
    <xf numFmtId="0" fontId="5" fillId="0" borderId="0" xfId="0" applyFont="1" applyProtection="1"/>
    <xf numFmtId="0" fontId="5" fillId="0" borderId="0" xfId="0" applyFont="1" applyAlignment="1" applyProtection="1">
      <alignment wrapText="1"/>
    </xf>
    <xf numFmtId="0" fontId="6" fillId="0" borderId="0" xfId="0" applyFont="1" applyAlignment="1" applyProtection="1">
      <alignment wrapText="1"/>
    </xf>
    <xf numFmtId="0" fontId="3" fillId="0" borderId="0" xfId="0" applyFont="1" applyProtection="1"/>
    <xf numFmtId="3" fontId="3" fillId="0" borderId="0" xfId="0" applyNumberFormat="1" applyFont="1" applyProtection="1"/>
    <xf numFmtId="0" fontId="5" fillId="0" borderId="30" xfId="0" applyFont="1" applyBorder="1" applyProtection="1"/>
    <xf numFmtId="0" fontId="5" fillId="0" borderId="31" xfId="0" applyFont="1" applyBorder="1" applyProtection="1"/>
    <xf numFmtId="4" fontId="5" fillId="0" borderId="32" xfId="0" applyNumberFormat="1" applyFont="1" applyBorder="1" applyProtection="1"/>
    <xf numFmtId="0" fontId="3" fillId="0" borderId="33" xfId="0" applyFont="1" applyBorder="1" applyProtection="1"/>
    <xf numFmtId="4" fontId="3" fillId="0" borderId="34" xfId="0" applyNumberFormat="1" applyFont="1" applyBorder="1" applyProtection="1"/>
    <xf numFmtId="0" fontId="3" fillId="0" borderId="18" xfId="0" applyFont="1" applyBorder="1" applyProtection="1"/>
    <xf numFmtId="0" fontId="3" fillId="0" borderId="19" xfId="0" applyFont="1" applyBorder="1" applyProtection="1"/>
    <xf numFmtId="4" fontId="3" fillId="0" borderId="35" xfId="0" applyNumberFormat="1" applyFont="1" applyBorder="1" applyProtection="1"/>
    <xf numFmtId="4" fontId="3" fillId="0" borderId="8" xfId="0" applyNumberFormat="1" applyFont="1" applyBorder="1" applyProtection="1"/>
    <xf numFmtId="0" fontId="3" fillId="0" borderId="36" xfId="0" applyFont="1" applyBorder="1" applyProtection="1"/>
    <xf numFmtId="0" fontId="3" fillId="0" borderId="29" xfId="0" applyFont="1" applyBorder="1" applyProtection="1"/>
    <xf numFmtId="4" fontId="3" fillId="0" borderId="37" xfId="0" applyNumberFormat="1" applyFont="1" applyBorder="1" applyProtection="1"/>
    <xf numFmtId="4" fontId="5" fillId="0" borderId="38" xfId="0" applyNumberFormat="1" applyFont="1" applyBorder="1" applyProtection="1"/>
    <xf numFmtId="0" fontId="3" fillId="2" borderId="38" xfId="0" applyFont="1" applyFill="1" applyBorder="1" applyProtection="1"/>
    <xf numFmtId="14" fontId="3" fillId="0" borderId="0" xfId="0" applyNumberFormat="1" applyFont="1" applyProtection="1"/>
    <xf numFmtId="3" fontId="3" fillId="0" borderId="0" xfId="0" applyNumberFormat="1" applyFont="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center" vertical="center"/>
    </xf>
  </cellXfs>
  <cellStyles count="1">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7B21-29BC-4B5C-BA31-F1804BB91522}">
  <sheetPr>
    <pageSetUpPr fitToPage="1"/>
  </sheetPr>
  <dimension ref="A1:AX219"/>
  <sheetViews>
    <sheetView tabSelected="1" zoomScaleNormal="100" workbookViewId="0">
      <pane ySplit="2" topLeftCell="A3" activePane="bottomLeft" state="frozen"/>
      <selection activeCell="H1" sqref="H1"/>
      <selection pane="bottomLeft" activeCell="AE6" sqref="AE6"/>
    </sheetView>
  </sheetViews>
  <sheetFormatPr defaultColWidth="11.42578125" defaultRowHeight="12.75" x14ac:dyDescent="0.2"/>
  <cols>
    <col min="1" max="1" width="5.42578125" style="2" customWidth="1"/>
    <col min="2" max="2" width="3.7109375" style="2" hidden="1" customWidth="1"/>
    <col min="3" max="3" width="10.28515625" style="2" customWidth="1"/>
    <col min="4" max="4" width="3.42578125" style="2" hidden="1" customWidth="1"/>
    <col min="5" max="5" width="2.85546875" style="2" hidden="1" customWidth="1"/>
    <col min="6" max="6" width="4.140625" style="2" hidden="1" customWidth="1"/>
    <col min="7" max="7" width="4.7109375" style="2" hidden="1" customWidth="1"/>
    <col min="8" max="8" width="3.42578125" style="2" hidden="1" customWidth="1"/>
    <col min="9" max="9" width="5.28515625" style="2" hidden="1" customWidth="1"/>
    <col min="10" max="10" width="42.5703125" style="2" customWidth="1"/>
    <col min="11" max="11" width="8.28515625" style="2" hidden="1" customWidth="1"/>
    <col min="12" max="14" width="14.85546875" style="1" hidden="1" customWidth="1"/>
    <col min="15" max="15" width="11.140625" style="1" hidden="1" customWidth="1"/>
    <col min="16" max="16" width="11" style="1" hidden="1" customWidth="1"/>
    <col min="17" max="21" width="10.5703125" style="1" hidden="1" customWidth="1"/>
    <col min="22" max="22" width="10.85546875" style="1" hidden="1" customWidth="1"/>
    <col min="23" max="28" width="10.85546875" style="1" customWidth="1"/>
    <col min="29" max="29" width="11" style="1" customWidth="1"/>
    <col min="30" max="30" width="27.28515625" style="2" customWidth="1"/>
    <col min="31" max="31" width="16.140625" style="2" customWidth="1"/>
    <col min="32" max="32" width="12.7109375" style="2" customWidth="1"/>
    <col min="33" max="34" width="12.7109375" style="2" hidden="1" customWidth="1"/>
    <col min="35" max="37" width="11.7109375" style="2" bestFit="1" customWidth="1"/>
    <col min="38" max="38" width="12" style="2" customWidth="1"/>
    <col min="39" max="39" width="11.42578125" style="2"/>
    <col min="40" max="40" width="15.42578125" style="2" customWidth="1"/>
    <col min="41" max="16384" width="11.42578125" style="2"/>
  </cols>
  <sheetData>
    <row r="1" spans="1:50" ht="96" customHeight="1" thickBot="1" x14ac:dyDescent="0.25">
      <c r="A1" s="10"/>
      <c r="B1" s="11"/>
      <c r="C1" s="12"/>
      <c r="D1" s="12"/>
      <c r="E1" s="12"/>
      <c r="F1" s="12"/>
      <c r="G1" s="12"/>
      <c r="H1" s="12"/>
      <c r="I1" s="13"/>
      <c r="J1" s="14" t="s">
        <v>145</v>
      </c>
      <c r="K1" s="11"/>
      <c r="L1" s="15" t="s">
        <v>171</v>
      </c>
      <c r="M1" s="15" t="s">
        <v>171</v>
      </c>
      <c r="N1" s="15" t="s">
        <v>171</v>
      </c>
      <c r="O1" s="15" t="s">
        <v>191</v>
      </c>
      <c r="P1" s="15" t="s">
        <v>192</v>
      </c>
      <c r="Q1" s="15" t="s">
        <v>199</v>
      </c>
      <c r="R1" s="15" t="s">
        <v>192</v>
      </c>
      <c r="S1" s="15" t="s">
        <v>212</v>
      </c>
      <c r="T1" s="15" t="s">
        <v>212</v>
      </c>
      <c r="U1" s="15" t="s">
        <v>212</v>
      </c>
      <c r="V1" s="15" t="s">
        <v>212</v>
      </c>
      <c r="W1" s="15" t="s">
        <v>212</v>
      </c>
      <c r="X1" s="15" t="s">
        <v>212</v>
      </c>
      <c r="Y1" s="15" t="s">
        <v>323</v>
      </c>
      <c r="Z1" s="15" t="s">
        <v>192</v>
      </c>
      <c r="AA1" s="15" t="s">
        <v>299</v>
      </c>
      <c r="AB1" s="15" t="s">
        <v>300</v>
      </c>
      <c r="AC1" s="15" t="s">
        <v>300</v>
      </c>
      <c r="AD1" s="16" t="s">
        <v>291</v>
      </c>
      <c r="AE1" s="17"/>
      <c r="AF1" s="17"/>
      <c r="AG1" s="17"/>
      <c r="AH1" s="17"/>
      <c r="AI1" s="17"/>
      <c r="AJ1" s="17"/>
      <c r="AK1" s="17"/>
      <c r="AL1" s="17"/>
    </row>
    <row r="2" spans="1:50" ht="47.25" customHeight="1" thickBot="1" x14ac:dyDescent="0.25">
      <c r="A2" s="18" t="s">
        <v>9</v>
      </c>
      <c r="B2" s="19" t="s">
        <v>0</v>
      </c>
      <c r="C2" s="20" t="s">
        <v>14</v>
      </c>
      <c r="D2" s="21"/>
      <c r="E2" s="21"/>
      <c r="F2" s="21"/>
      <c r="G2" s="21"/>
      <c r="H2" s="21"/>
      <c r="I2" s="22"/>
      <c r="J2" s="23" t="s">
        <v>68</v>
      </c>
      <c r="K2" s="23" t="s">
        <v>74</v>
      </c>
      <c r="L2" s="24">
        <v>2016</v>
      </c>
      <c r="M2" s="24">
        <v>2017</v>
      </c>
      <c r="N2" s="24">
        <v>2018</v>
      </c>
      <c r="O2" s="24">
        <v>2019</v>
      </c>
      <c r="P2" s="24">
        <v>2019</v>
      </c>
      <c r="Q2" s="24">
        <v>2020</v>
      </c>
      <c r="R2" s="24">
        <v>2020</v>
      </c>
      <c r="S2" s="24">
        <v>2019</v>
      </c>
      <c r="T2" s="24">
        <v>2020</v>
      </c>
      <c r="U2" s="24">
        <v>2021</v>
      </c>
      <c r="V2" s="24">
        <v>2022</v>
      </c>
      <c r="W2" s="24">
        <v>2023</v>
      </c>
      <c r="X2" s="24">
        <v>2024</v>
      </c>
      <c r="Y2" s="24">
        <v>2025</v>
      </c>
      <c r="Z2" s="24">
        <v>2025</v>
      </c>
      <c r="AA2" s="24">
        <v>2026</v>
      </c>
      <c r="AB2" s="24">
        <v>2027</v>
      </c>
      <c r="AC2" s="24">
        <v>2028</v>
      </c>
      <c r="AD2" s="25" t="s">
        <v>292</v>
      </c>
      <c r="AE2" s="17"/>
      <c r="AF2" s="17"/>
      <c r="AG2" s="17"/>
      <c r="AH2" s="17"/>
      <c r="AI2" s="17"/>
      <c r="AJ2" s="17"/>
      <c r="AK2" s="17"/>
      <c r="AL2" s="17"/>
    </row>
    <row r="3" spans="1:50" ht="13.5" thickBot="1" x14ac:dyDescent="0.25">
      <c r="A3" s="26"/>
      <c r="B3" s="26"/>
      <c r="C3" s="27" t="s">
        <v>56</v>
      </c>
      <c r="D3" s="28"/>
      <c r="E3" s="28"/>
      <c r="F3" s="28"/>
      <c r="G3" s="28"/>
      <c r="H3" s="28" t="s">
        <v>3</v>
      </c>
      <c r="I3" s="28" t="s">
        <v>58</v>
      </c>
      <c r="J3" s="29" t="s">
        <v>33</v>
      </c>
      <c r="K3" s="26"/>
      <c r="L3" s="30"/>
      <c r="M3" s="30"/>
      <c r="N3" s="30"/>
      <c r="O3" s="30"/>
      <c r="P3" s="30"/>
      <c r="Q3" s="30"/>
      <c r="R3" s="30"/>
      <c r="S3" s="30"/>
      <c r="T3" s="30"/>
      <c r="U3" s="30"/>
      <c r="V3" s="30"/>
      <c r="W3" s="30"/>
      <c r="X3" s="30"/>
      <c r="Y3" s="30"/>
      <c r="Z3" s="30"/>
      <c r="AA3" s="30"/>
      <c r="AB3" s="30"/>
      <c r="AC3" s="30"/>
      <c r="AD3" s="31"/>
      <c r="AE3" s="17"/>
      <c r="AF3" s="17"/>
      <c r="AG3" s="17"/>
      <c r="AH3" s="17"/>
      <c r="AI3" s="17"/>
      <c r="AJ3" s="17"/>
      <c r="AK3" s="17"/>
      <c r="AL3" s="17"/>
    </row>
    <row r="4" spans="1:50" ht="327.75" hidden="1" thickBot="1" x14ac:dyDescent="0.3">
      <c r="A4" s="32">
        <v>1</v>
      </c>
      <c r="B4" s="33" t="s">
        <v>106</v>
      </c>
      <c r="C4" s="34">
        <v>111003</v>
      </c>
      <c r="D4" s="32" t="s">
        <v>21</v>
      </c>
      <c r="E4" s="32"/>
      <c r="F4" s="32"/>
      <c r="G4" s="32" t="s">
        <v>2</v>
      </c>
      <c r="H4" s="32"/>
      <c r="I4" s="32">
        <v>41</v>
      </c>
      <c r="J4" s="32" t="s">
        <v>17</v>
      </c>
      <c r="K4" s="32" t="s">
        <v>3</v>
      </c>
      <c r="L4" s="34">
        <v>576060</v>
      </c>
      <c r="M4" s="34">
        <v>642170</v>
      </c>
      <c r="N4" s="34">
        <v>659800</v>
      </c>
      <c r="O4" s="34">
        <v>799430</v>
      </c>
      <c r="P4" s="34">
        <v>880000</v>
      </c>
      <c r="Q4" s="34">
        <v>865000</v>
      </c>
      <c r="R4" s="34">
        <v>865000</v>
      </c>
      <c r="S4" s="34">
        <v>880300</v>
      </c>
      <c r="T4" s="34">
        <v>884810</v>
      </c>
      <c r="U4" s="34">
        <v>919350</v>
      </c>
      <c r="V4" s="34">
        <v>1000550</v>
      </c>
      <c r="W4" s="34">
        <v>1086430</v>
      </c>
      <c r="X4" s="34">
        <v>1103290</v>
      </c>
      <c r="Y4" s="34">
        <v>822080</v>
      </c>
      <c r="Z4" s="34">
        <v>822080</v>
      </c>
      <c r="AA4" s="34">
        <f>874530+123380</f>
        <v>997910</v>
      </c>
      <c r="AB4" s="34">
        <f>901400+144430</f>
        <v>1045830</v>
      </c>
      <c r="AC4" s="35">
        <f>949300+186170</f>
        <v>1135470</v>
      </c>
      <c r="AD4" s="36" t="s">
        <v>289</v>
      </c>
      <c r="AE4" s="37"/>
      <c r="AF4" s="38"/>
      <c r="AG4" s="38"/>
      <c r="AH4" s="38"/>
      <c r="AI4" s="38"/>
      <c r="AJ4" s="37"/>
      <c r="AK4" s="37"/>
      <c r="AL4" s="37"/>
      <c r="AM4" s="1"/>
      <c r="AN4" s="1"/>
      <c r="AO4" s="1"/>
      <c r="AP4" s="1"/>
      <c r="AQ4" s="1"/>
    </row>
    <row r="5" spans="1:50" s="4" customFormat="1" ht="13.5" hidden="1" thickBot="1" x14ac:dyDescent="0.25">
      <c r="A5" s="39"/>
      <c r="B5" s="40"/>
      <c r="C5" s="40"/>
      <c r="D5" s="40"/>
      <c r="E5" s="40"/>
      <c r="F5" s="40"/>
      <c r="G5" s="40"/>
      <c r="H5" s="40"/>
      <c r="I5" s="40"/>
      <c r="J5" s="40" t="s">
        <v>10</v>
      </c>
      <c r="K5" s="40"/>
      <c r="L5" s="41">
        <f t="shared" ref="L5:AC5" si="0">SUM(L4:L4)</f>
        <v>576060</v>
      </c>
      <c r="M5" s="41">
        <f t="shared" si="0"/>
        <v>642170</v>
      </c>
      <c r="N5" s="41">
        <f t="shared" si="0"/>
        <v>659800</v>
      </c>
      <c r="O5" s="41">
        <f t="shared" si="0"/>
        <v>799430</v>
      </c>
      <c r="P5" s="41">
        <f t="shared" si="0"/>
        <v>880000</v>
      </c>
      <c r="Q5" s="41">
        <f t="shared" si="0"/>
        <v>865000</v>
      </c>
      <c r="R5" s="41">
        <f t="shared" si="0"/>
        <v>865000</v>
      </c>
      <c r="S5" s="41">
        <f t="shared" si="0"/>
        <v>880300</v>
      </c>
      <c r="T5" s="41">
        <f t="shared" si="0"/>
        <v>884810</v>
      </c>
      <c r="U5" s="41">
        <f t="shared" si="0"/>
        <v>919350</v>
      </c>
      <c r="V5" s="41">
        <f t="shared" si="0"/>
        <v>1000550</v>
      </c>
      <c r="W5" s="41">
        <f t="shared" si="0"/>
        <v>1086430</v>
      </c>
      <c r="X5" s="41">
        <f t="shared" si="0"/>
        <v>1103290</v>
      </c>
      <c r="Y5" s="41">
        <f t="shared" si="0"/>
        <v>822080</v>
      </c>
      <c r="Z5" s="41">
        <f t="shared" si="0"/>
        <v>822080</v>
      </c>
      <c r="AA5" s="41">
        <f t="shared" si="0"/>
        <v>997910</v>
      </c>
      <c r="AB5" s="41">
        <f t="shared" si="0"/>
        <v>1045830</v>
      </c>
      <c r="AC5" s="41">
        <f t="shared" si="0"/>
        <v>1135470</v>
      </c>
      <c r="AD5" s="42"/>
      <c r="AE5" s="43"/>
      <c r="AF5" s="43"/>
      <c r="AG5" s="43"/>
      <c r="AH5" s="43"/>
      <c r="AI5" s="44"/>
      <c r="AJ5" s="44"/>
      <c r="AK5" s="44"/>
      <c r="AL5" s="44"/>
      <c r="AM5" s="5"/>
    </row>
    <row r="6" spans="1:50" s="4" customFormat="1" ht="13.5" thickBot="1" x14ac:dyDescent="0.25">
      <c r="A6" s="45"/>
      <c r="B6" s="46"/>
      <c r="C6" s="46">
        <v>110</v>
      </c>
      <c r="D6" s="46"/>
      <c r="E6" s="46"/>
      <c r="F6" s="46"/>
      <c r="G6" s="46"/>
      <c r="H6" s="46"/>
      <c r="I6" s="46"/>
      <c r="J6" s="46" t="s">
        <v>34</v>
      </c>
      <c r="K6" s="46"/>
      <c r="L6" s="47">
        <f t="shared" ref="L6:AC6" si="1">L5</f>
        <v>576060</v>
      </c>
      <c r="M6" s="47">
        <f t="shared" si="1"/>
        <v>642170</v>
      </c>
      <c r="N6" s="47">
        <f t="shared" si="1"/>
        <v>659800</v>
      </c>
      <c r="O6" s="47">
        <f t="shared" si="1"/>
        <v>799430</v>
      </c>
      <c r="P6" s="47">
        <f t="shared" si="1"/>
        <v>880000</v>
      </c>
      <c r="Q6" s="47">
        <f t="shared" si="1"/>
        <v>865000</v>
      </c>
      <c r="R6" s="47">
        <f t="shared" si="1"/>
        <v>865000</v>
      </c>
      <c r="S6" s="47">
        <f t="shared" si="1"/>
        <v>880300</v>
      </c>
      <c r="T6" s="47">
        <f t="shared" si="1"/>
        <v>884810</v>
      </c>
      <c r="U6" s="47">
        <f t="shared" si="1"/>
        <v>919350</v>
      </c>
      <c r="V6" s="47">
        <f t="shared" si="1"/>
        <v>1000550</v>
      </c>
      <c r="W6" s="47">
        <f t="shared" si="1"/>
        <v>1086430</v>
      </c>
      <c r="X6" s="47">
        <f t="shared" si="1"/>
        <v>1103290</v>
      </c>
      <c r="Y6" s="47">
        <f t="shared" si="1"/>
        <v>822080</v>
      </c>
      <c r="Z6" s="47">
        <f t="shared" si="1"/>
        <v>822080</v>
      </c>
      <c r="AA6" s="47">
        <f t="shared" si="1"/>
        <v>997910</v>
      </c>
      <c r="AB6" s="47">
        <f t="shared" si="1"/>
        <v>1045830</v>
      </c>
      <c r="AC6" s="47">
        <f t="shared" si="1"/>
        <v>1135470</v>
      </c>
      <c r="AD6" s="48"/>
      <c r="AE6" s="43"/>
      <c r="AF6" s="43"/>
      <c r="AG6" s="43"/>
      <c r="AH6" s="43"/>
      <c r="AI6" s="43"/>
      <c r="AJ6" s="43"/>
      <c r="AK6" s="43"/>
      <c r="AL6" s="43"/>
    </row>
    <row r="7" spans="1:50" s="4" customFormat="1" ht="13.5" thickBot="1" x14ac:dyDescent="0.25">
      <c r="A7" s="29"/>
      <c r="B7" s="29"/>
      <c r="C7" s="29"/>
      <c r="D7" s="29"/>
      <c r="E7" s="29"/>
      <c r="F7" s="29"/>
      <c r="G7" s="29"/>
      <c r="H7" s="29"/>
      <c r="I7" s="29"/>
      <c r="J7" s="29" t="s">
        <v>230</v>
      </c>
      <c r="K7" s="29"/>
      <c r="L7" s="49"/>
      <c r="M7" s="49"/>
      <c r="N7" s="49"/>
      <c r="O7" s="49"/>
      <c r="P7" s="49"/>
      <c r="Q7" s="49"/>
      <c r="R7" s="49"/>
      <c r="S7" s="49"/>
      <c r="T7" s="49"/>
      <c r="U7" s="49"/>
      <c r="V7" s="49"/>
      <c r="W7" s="49"/>
      <c r="X7" s="49"/>
      <c r="Y7" s="49"/>
      <c r="Z7" s="49"/>
      <c r="AA7" s="49"/>
      <c r="AB7" s="49"/>
      <c r="AC7" s="49"/>
      <c r="AD7" s="50"/>
      <c r="AE7" s="43"/>
      <c r="AF7" s="43"/>
      <c r="AG7" s="43"/>
      <c r="AH7" s="43"/>
      <c r="AI7" s="43"/>
      <c r="AJ7" s="43"/>
      <c r="AK7" s="43"/>
      <c r="AL7" s="43"/>
    </row>
    <row r="8" spans="1:50" ht="96" hidden="1" customHeight="1" x14ac:dyDescent="0.25">
      <c r="A8" s="26">
        <f>A4+1</f>
        <v>2</v>
      </c>
      <c r="B8" s="51" t="s">
        <v>106</v>
      </c>
      <c r="C8" s="26">
        <v>121001</v>
      </c>
      <c r="D8" s="26" t="s">
        <v>21</v>
      </c>
      <c r="E8" s="26"/>
      <c r="F8" s="26"/>
      <c r="G8" s="26" t="s">
        <v>2</v>
      </c>
      <c r="H8" s="26"/>
      <c r="I8" s="26">
        <v>41</v>
      </c>
      <c r="J8" s="26" t="s">
        <v>69</v>
      </c>
      <c r="K8" s="26" t="s">
        <v>3</v>
      </c>
      <c r="L8" s="35">
        <v>35400</v>
      </c>
      <c r="M8" s="35">
        <v>39400</v>
      </c>
      <c r="N8" s="35">
        <v>48800</v>
      </c>
      <c r="O8" s="35">
        <v>56200</v>
      </c>
      <c r="P8" s="35">
        <v>52980</v>
      </c>
      <c r="Q8" s="35">
        <v>68540</v>
      </c>
      <c r="R8" s="35">
        <v>68540</v>
      </c>
      <c r="S8" s="35">
        <v>52980</v>
      </c>
      <c r="T8" s="35">
        <v>48930</v>
      </c>
      <c r="U8" s="35">
        <v>46200</v>
      </c>
      <c r="V8" s="35">
        <v>45450</v>
      </c>
      <c r="W8" s="35">
        <v>45140</v>
      </c>
      <c r="X8" s="35">
        <v>51900</v>
      </c>
      <c r="Y8" s="35">
        <v>55850</v>
      </c>
      <c r="Z8" s="35">
        <v>55850</v>
      </c>
      <c r="AA8" s="35">
        <v>55850</v>
      </c>
      <c r="AB8" s="35">
        <v>57800</v>
      </c>
      <c r="AC8" s="35">
        <v>60250</v>
      </c>
      <c r="AD8" s="52" t="s">
        <v>264</v>
      </c>
      <c r="AE8" s="53"/>
      <c r="AF8" s="38"/>
      <c r="AG8" s="38"/>
      <c r="AH8" s="38"/>
      <c r="AI8" s="38"/>
      <c r="AJ8" s="38"/>
      <c r="AK8" s="38"/>
      <c r="AL8" s="38"/>
      <c r="AM8" s="3"/>
      <c r="AN8" s="3"/>
      <c r="AO8" s="3"/>
      <c r="AP8" s="3"/>
      <c r="AQ8" s="3"/>
      <c r="AR8" s="3"/>
      <c r="AS8" s="3"/>
      <c r="AT8" s="3"/>
      <c r="AU8" s="3"/>
      <c r="AV8" s="3"/>
      <c r="AW8" s="3"/>
      <c r="AX8" s="3"/>
    </row>
    <row r="9" spans="1:50" ht="92.25" hidden="1" customHeight="1" x14ac:dyDescent="0.25">
      <c r="A9" s="54">
        <f t="shared" ref="A9:A15" si="2">A8+1</f>
        <v>3</v>
      </c>
      <c r="B9" s="51" t="s">
        <v>106</v>
      </c>
      <c r="C9" s="54">
        <v>121002</v>
      </c>
      <c r="D9" s="54" t="s">
        <v>21</v>
      </c>
      <c r="E9" s="54"/>
      <c r="F9" s="54"/>
      <c r="G9" s="54"/>
      <c r="H9" s="54"/>
      <c r="I9" s="26">
        <v>41</v>
      </c>
      <c r="J9" s="54" t="s">
        <v>70</v>
      </c>
      <c r="K9" s="54" t="s">
        <v>3</v>
      </c>
      <c r="L9" s="35">
        <v>219200</v>
      </c>
      <c r="M9" s="35">
        <v>232300</v>
      </c>
      <c r="N9" s="35">
        <v>258200</v>
      </c>
      <c r="O9" s="35">
        <v>299200</v>
      </c>
      <c r="P9" s="35">
        <v>256540</v>
      </c>
      <c r="Q9" s="35">
        <v>331900</v>
      </c>
      <c r="R9" s="35">
        <v>331900</v>
      </c>
      <c r="S9" s="35">
        <v>256540</v>
      </c>
      <c r="T9" s="35">
        <v>348500</v>
      </c>
      <c r="U9" s="35">
        <v>367090</v>
      </c>
      <c r="V9" s="35">
        <v>371990</v>
      </c>
      <c r="W9" s="35">
        <v>367200</v>
      </c>
      <c r="X9" s="35">
        <v>468590</v>
      </c>
      <c r="Y9" s="35">
        <v>476900</v>
      </c>
      <c r="Z9" s="35">
        <v>476900</v>
      </c>
      <c r="AA9" s="35">
        <v>476900</v>
      </c>
      <c r="AB9" s="35">
        <v>489300</v>
      </c>
      <c r="AC9" s="35">
        <v>506900</v>
      </c>
      <c r="AD9" s="52" t="s">
        <v>265</v>
      </c>
      <c r="AE9" s="53"/>
      <c r="AF9" s="38"/>
      <c r="AG9" s="38"/>
      <c r="AH9" s="38"/>
      <c r="AI9" s="38"/>
      <c r="AJ9" s="38"/>
      <c r="AK9" s="38"/>
      <c r="AL9" s="38"/>
      <c r="AM9" s="3"/>
      <c r="AN9" s="3"/>
    </row>
    <row r="10" spans="1:50" ht="79.5" hidden="1" x14ac:dyDescent="0.25">
      <c r="A10" s="54">
        <f t="shared" si="2"/>
        <v>4</v>
      </c>
      <c r="B10" s="51" t="s">
        <v>106</v>
      </c>
      <c r="C10" s="54">
        <v>121003</v>
      </c>
      <c r="D10" s="54" t="s">
        <v>21</v>
      </c>
      <c r="E10" s="54"/>
      <c r="F10" s="54"/>
      <c r="G10" s="54"/>
      <c r="H10" s="54"/>
      <c r="I10" s="26">
        <v>41</v>
      </c>
      <c r="J10" s="54" t="s">
        <v>71</v>
      </c>
      <c r="K10" s="54" t="s">
        <v>3</v>
      </c>
      <c r="L10" s="35">
        <v>26700</v>
      </c>
      <c r="M10" s="35">
        <v>28200</v>
      </c>
      <c r="N10" s="35">
        <v>47100</v>
      </c>
      <c r="O10" s="35">
        <v>46200</v>
      </c>
      <c r="P10" s="35">
        <v>47940</v>
      </c>
      <c r="Q10" s="35">
        <v>62020</v>
      </c>
      <c r="R10" s="35">
        <v>62020</v>
      </c>
      <c r="S10" s="35">
        <v>47930</v>
      </c>
      <c r="T10" s="35">
        <v>73190</v>
      </c>
      <c r="U10" s="35">
        <v>83160</v>
      </c>
      <c r="V10" s="35">
        <v>78580</v>
      </c>
      <c r="W10" s="35">
        <v>85600</v>
      </c>
      <c r="X10" s="35">
        <v>109610</v>
      </c>
      <c r="Y10" s="35">
        <v>116800</v>
      </c>
      <c r="Z10" s="35">
        <v>116800</v>
      </c>
      <c r="AA10" s="35">
        <v>116800</v>
      </c>
      <c r="AB10" s="35">
        <v>117100</v>
      </c>
      <c r="AC10" s="35">
        <v>117500</v>
      </c>
      <c r="AD10" s="52" t="s">
        <v>266</v>
      </c>
      <c r="AE10" s="53"/>
      <c r="AF10" s="38"/>
      <c r="AG10" s="37"/>
      <c r="AH10" s="37"/>
      <c r="AI10" s="37"/>
      <c r="AJ10" s="37"/>
      <c r="AK10" s="37"/>
      <c r="AL10" s="37"/>
    </row>
    <row r="11" spans="1:50" ht="32.25" hidden="1" customHeight="1" x14ac:dyDescent="0.2">
      <c r="A11" s="54">
        <f t="shared" si="2"/>
        <v>5</v>
      </c>
      <c r="B11" s="51" t="s">
        <v>106</v>
      </c>
      <c r="C11" s="54">
        <v>133001</v>
      </c>
      <c r="D11" s="54" t="s">
        <v>21</v>
      </c>
      <c r="E11" s="54"/>
      <c r="F11" s="54"/>
      <c r="G11" s="54"/>
      <c r="H11" s="54"/>
      <c r="I11" s="26">
        <v>41</v>
      </c>
      <c r="J11" s="54" t="s">
        <v>72</v>
      </c>
      <c r="K11" s="54" t="s">
        <v>3</v>
      </c>
      <c r="L11" s="35">
        <v>7400</v>
      </c>
      <c r="M11" s="35">
        <v>7400</v>
      </c>
      <c r="N11" s="35">
        <v>7400</v>
      </c>
      <c r="O11" s="35">
        <v>7400</v>
      </c>
      <c r="P11" s="35">
        <v>7400</v>
      </c>
      <c r="Q11" s="35">
        <v>7400</v>
      </c>
      <c r="R11" s="35">
        <v>7400</v>
      </c>
      <c r="S11" s="35">
        <v>7440</v>
      </c>
      <c r="T11" s="35">
        <v>7460</v>
      </c>
      <c r="U11" s="35">
        <v>7180</v>
      </c>
      <c r="V11" s="35">
        <v>7080</v>
      </c>
      <c r="W11" s="35">
        <v>6990</v>
      </c>
      <c r="X11" s="35">
        <v>7090</v>
      </c>
      <c r="Y11" s="35">
        <v>7400</v>
      </c>
      <c r="Z11" s="35">
        <v>7000</v>
      </c>
      <c r="AA11" s="35">
        <v>7400</v>
      </c>
      <c r="AB11" s="35">
        <v>7400</v>
      </c>
      <c r="AC11" s="35">
        <v>7400</v>
      </c>
      <c r="AD11" s="55"/>
      <c r="AE11" s="17"/>
      <c r="AF11" s="17"/>
      <c r="AG11" s="17"/>
      <c r="AH11" s="17"/>
      <c r="AI11" s="37"/>
      <c r="AJ11" s="37"/>
      <c r="AK11" s="17"/>
      <c r="AL11" s="17"/>
    </row>
    <row r="12" spans="1:50" ht="94.5" hidden="1" customHeight="1" x14ac:dyDescent="0.2">
      <c r="A12" s="54">
        <f>A11+1</f>
        <v>6</v>
      </c>
      <c r="B12" s="51" t="s">
        <v>106</v>
      </c>
      <c r="C12" s="54">
        <v>133003</v>
      </c>
      <c r="D12" s="54" t="s">
        <v>21</v>
      </c>
      <c r="E12" s="54"/>
      <c r="F12" s="54"/>
      <c r="G12" s="54"/>
      <c r="H12" s="54"/>
      <c r="I12" s="26">
        <v>41</v>
      </c>
      <c r="J12" s="54" t="s">
        <v>18</v>
      </c>
      <c r="K12" s="54"/>
      <c r="L12" s="35">
        <v>630</v>
      </c>
      <c r="M12" s="35">
        <v>630</v>
      </c>
      <c r="N12" s="35">
        <v>630</v>
      </c>
      <c r="O12" s="35">
        <v>14200</v>
      </c>
      <c r="P12" s="35">
        <v>14200</v>
      </c>
      <c r="Q12" s="35">
        <v>2000</v>
      </c>
      <c r="R12" s="35">
        <v>2000</v>
      </c>
      <c r="S12" s="35">
        <v>13980</v>
      </c>
      <c r="T12" s="35">
        <v>0</v>
      </c>
      <c r="U12" s="35">
        <v>3750</v>
      </c>
      <c r="V12" s="35">
        <v>1750</v>
      </c>
      <c r="W12" s="35">
        <v>1750</v>
      </c>
      <c r="X12" s="35">
        <v>1750</v>
      </c>
      <c r="Y12" s="35">
        <v>2000</v>
      </c>
      <c r="Z12" s="35">
        <v>1750</v>
      </c>
      <c r="AA12" s="35">
        <v>1750</v>
      </c>
      <c r="AB12" s="35">
        <v>2000</v>
      </c>
      <c r="AC12" s="35">
        <v>2000</v>
      </c>
      <c r="AD12" s="56" t="s">
        <v>193</v>
      </c>
      <c r="AE12" s="17"/>
      <c r="AF12" s="17"/>
      <c r="AG12" s="17"/>
      <c r="AH12" s="57"/>
      <c r="AI12" s="58"/>
      <c r="AJ12" s="17"/>
      <c r="AK12" s="17"/>
      <c r="AL12" s="17"/>
    </row>
    <row r="13" spans="1:50" hidden="1" x14ac:dyDescent="0.2">
      <c r="A13" s="54">
        <f>A12+1</f>
        <v>7</v>
      </c>
      <c r="B13" s="51" t="s">
        <v>106</v>
      </c>
      <c r="C13" s="54">
        <v>133004</v>
      </c>
      <c r="D13" s="54" t="s">
        <v>21</v>
      </c>
      <c r="E13" s="54"/>
      <c r="F13" s="54"/>
      <c r="G13" s="54"/>
      <c r="H13" s="54"/>
      <c r="I13" s="26">
        <v>41</v>
      </c>
      <c r="J13" s="54" t="s">
        <v>19</v>
      </c>
      <c r="K13" s="54"/>
      <c r="L13" s="35">
        <v>150</v>
      </c>
      <c r="M13" s="35">
        <v>150</v>
      </c>
      <c r="N13" s="35">
        <v>150</v>
      </c>
      <c r="O13" s="35">
        <v>150</v>
      </c>
      <c r="P13" s="35">
        <v>150</v>
      </c>
      <c r="Q13" s="35">
        <v>150</v>
      </c>
      <c r="R13" s="35">
        <v>150</v>
      </c>
      <c r="S13" s="35">
        <v>70</v>
      </c>
      <c r="T13" s="35">
        <v>70</v>
      </c>
      <c r="U13" s="35">
        <v>150</v>
      </c>
      <c r="V13" s="35">
        <v>70</v>
      </c>
      <c r="W13" s="35">
        <v>70</v>
      </c>
      <c r="X13" s="35">
        <v>70</v>
      </c>
      <c r="Y13" s="35">
        <v>70</v>
      </c>
      <c r="Z13" s="35">
        <v>70</v>
      </c>
      <c r="AA13" s="35">
        <v>70</v>
      </c>
      <c r="AB13" s="35">
        <v>70</v>
      </c>
      <c r="AC13" s="35">
        <v>70</v>
      </c>
      <c r="AD13" s="52"/>
      <c r="AE13" s="17"/>
      <c r="AF13" s="17"/>
      <c r="AG13" s="17"/>
      <c r="AH13" s="17"/>
      <c r="AI13" s="17"/>
      <c r="AJ13" s="17"/>
      <c r="AK13" s="17"/>
      <c r="AL13" s="17"/>
    </row>
    <row r="14" spans="1:50" ht="45" hidden="1" x14ac:dyDescent="0.2">
      <c r="A14" s="54">
        <f t="shared" si="2"/>
        <v>8</v>
      </c>
      <c r="B14" s="59" t="s">
        <v>106</v>
      </c>
      <c r="C14" s="54">
        <v>133012</v>
      </c>
      <c r="D14" s="54" t="s">
        <v>21</v>
      </c>
      <c r="E14" s="54"/>
      <c r="F14" s="54"/>
      <c r="G14" s="54"/>
      <c r="H14" s="54"/>
      <c r="I14" s="54">
        <v>41</v>
      </c>
      <c r="J14" s="54" t="s">
        <v>73</v>
      </c>
      <c r="K14" s="54" t="s">
        <v>3</v>
      </c>
      <c r="L14" s="35">
        <v>7500</v>
      </c>
      <c r="M14" s="35">
        <v>7500</v>
      </c>
      <c r="N14" s="35">
        <v>7500</v>
      </c>
      <c r="O14" s="35">
        <v>4500</v>
      </c>
      <c r="P14" s="35">
        <v>2000</v>
      </c>
      <c r="Q14" s="35">
        <v>2100</v>
      </c>
      <c r="R14" s="35">
        <v>2100</v>
      </c>
      <c r="S14" s="35">
        <v>1610</v>
      </c>
      <c r="T14" s="35">
        <v>920</v>
      </c>
      <c r="U14" s="35">
        <v>1450</v>
      </c>
      <c r="V14" s="35">
        <v>4080</v>
      </c>
      <c r="W14" s="35">
        <v>2350</v>
      </c>
      <c r="X14" s="35">
        <v>2800</v>
      </c>
      <c r="Y14" s="35">
        <v>12800</v>
      </c>
      <c r="Z14" s="35">
        <v>12800</v>
      </c>
      <c r="AA14" s="35">
        <v>12800</v>
      </c>
      <c r="AB14" s="35">
        <v>12800</v>
      </c>
      <c r="AC14" s="35">
        <v>12800</v>
      </c>
      <c r="AD14" s="52" t="s">
        <v>288</v>
      </c>
      <c r="AE14" s="17"/>
      <c r="AF14" s="17"/>
      <c r="AG14" s="17"/>
      <c r="AH14" s="17"/>
      <c r="AI14" s="17"/>
      <c r="AJ14" s="17"/>
      <c r="AK14" s="17"/>
      <c r="AL14" s="17"/>
    </row>
    <row r="15" spans="1:50" ht="22.5" hidden="1" x14ac:dyDescent="0.2">
      <c r="A15" s="54">
        <f t="shared" si="2"/>
        <v>9</v>
      </c>
      <c r="B15" s="59"/>
      <c r="C15" s="54">
        <v>133013</v>
      </c>
      <c r="D15" s="54" t="s">
        <v>21</v>
      </c>
      <c r="E15" s="54"/>
      <c r="F15" s="54"/>
      <c r="G15" s="54"/>
      <c r="H15" s="54"/>
      <c r="I15" s="54">
        <v>41</v>
      </c>
      <c r="J15" s="54" t="s">
        <v>120</v>
      </c>
      <c r="K15" s="54"/>
      <c r="L15" s="35">
        <v>21800</v>
      </c>
      <c r="M15" s="35">
        <v>22400</v>
      </c>
      <c r="N15" s="35">
        <v>26900</v>
      </c>
      <c r="O15" s="35">
        <v>30100</v>
      </c>
      <c r="P15" s="35">
        <v>28000</v>
      </c>
      <c r="Q15" s="35">
        <v>29500</v>
      </c>
      <c r="R15" s="35">
        <v>29500</v>
      </c>
      <c r="S15" s="35">
        <v>27760</v>
      </c>
      <c r="T15" s="35">
        <v>27340</v>
      </c>
      <c r="U15" s="35">
        <v>28240</v>
      </c>
      <c r="V15" s="35">
        <v>27430</v>
      </c>
      <c r="W15" s="35">
        <v>28110</v>
      </c>
      <c r="X15" s="35">
        <v>35120</v>
      </c>
      <c r="Y15" s="35">
        <v>35830</v>
      </c>
      <c r="Z15" s="35">
        <v>35830</v>
      </c>
      <c r="AA15" s="35">
        <v>35900</v>
      </c>
      <c r="AB15" s="35">
        <v>36100</v>
      </c>
      <c r="AC15" s="35">
        <v>36500</v>
      </c>
      <c r="AD15" s="52" t="s">
        <v>159</v>
      </c>
      <c r="AE15" s="17"/>
      <c r="AF15" s="17"/>
      <c r="AG15" s="17"/>
      <c r="AH15" s="17"/>
      <c r="AI15" s="17"/>
      <c r="AJ15" s="17"/>
      <c r="AK15" s="17"/>
      <c r="AL15" s="17"/>
    </row>
    <row r="16" spans="1:50" ht="120.75" hidden="1" customHeight="1" thickBot="1" x14ac:dyDescent="0.3">
      <c r="A16" s="60" t="s">
        <v>179</v>
      </c>
      <c r="B16" s="33"/>
      <c r="C16" s="32">
        <v>133015</v>
      </c>
      <c r="D16" s="32" t="s">
        <v>21</v>
      </c>
      <c r="E16" s="32"/>
      <c r="F16" s="32"/>
      <c r="G16" s="32"/>
      <c r="H16" s="32"/>
      <c r="I16" s="32">
        <v>41</v>
      </c>
      <c r="J16" s="32" t="s">
        <v>180</v>
      </c>
      <c r="K16" s="32"/>
      <c r="L16" s="34">
        <v>0</v>
      </c>
      <c r="M16" s="34">
        <v>9800</v>
      </c>
      <c r="N16" s="34">
        <v>51700</v>
      </c>
      <c r="O16" s="34">
        <v>52700</v>
      </c>
      <c r="P16" s="34">
        <v>37080</v>
      </c>
      <c r="Q16" s="34">
        <v>38600</v>
      </c>
      <c r="R16" s="34">
        <v>12500</v>
      </c>
      <c r="S16" s="34">
        <v>37080</v>
      </c>
      <c r="T16" s="34">
        <v>10100</v>
      </c>
      <c r="U16" s="34">
        <v>8780</v>
      </c>
      <c r="V16" s="34">
        <v>46190</v>
      </c>
      <c r="W16" s="34">
        <v>34000</v>
      </c>
      <c r="X16" s="34">
        <v>21130</v>
      </c>
      <c r="Y16" s="34">
        <v>35000</v>
      </c>
      <c r="Z16" s="34">
        <v>37000</v>
      </c>
      <c r="AA16" s="34">
        <f>70000+160000</f>
        <v>230000</v>
      </c>
      <c r="AB16" s="34">
        <f>80000+740000</f>
        <v>820000</v>
      </c>
      <c r="AC16" s="35">
        <f>200000+400000</f>
        <v>600000</v>
      </c>
      <c r="AD16" s="61" t="s">
        <v>301</v>
      </c>
      <c r="AE16" s="17"/>
      <c r="AF16" s="38"/>
      <c r="AG16" s="38"/>
      <c r="AH16" s="38"/>
      <c r="AI16" s="17"/>
      <c r="AJ16" s="17"/>
      <c r="AK16" s="17"/>
      <c r="AL16" s="17"/>
    </row>
    <row r="17" spans="1:38" s="4" customFormat="1" ht="13.5" hidden="1" thickBot="1" x14ac:dyDescent="0.25">
      <c r="A17" s="45"/>
      <c r="B17" s="46"/>
      <c r="C17" s="46"/>
      <c r="D17" s="46"/>
      <c r="E17" s="46"/>
      <c r="F17" s="46"/>
      <c r="G17" s="46"/>
      <c r="H17" s="46"/>
      <c r="I17" s="46"/>
      <c r="J17" s="46" t="s">
        <v>10</v>
      </c>
      <c r="K17" s="46"/>
      <c r="L17" s="47">
        <f t="shared" ref="L17:AC17" si="3">SUM(L8:L16)</f>
        <v>318780</v>
      </c>
      <c r="M17" s="47">
        <f t="shared" si="3"/>
        <v>347780</v>
      </c>
      <c r="N17" s="47">
        <f t="shared" si="3"/>
        <v>448380</v>
      </c>
      <c r="O17" s="47">
        <f t="shared" si="3"/>
        <v>510650</v>
      </c>
      <c r="P17" s="47">
        <f t="shared" si="3"/>
        <v>446290</v>
      </c>
      <c r="Q17" s="47">
        <f t="shared" si="3"/>
        <v>542210</v>
      </c>
      <c r="R17" s="47">
        <f t="shared" si="3"/>
        <v>516110</v>
      </c>
      <c r="S17" s="47">
        <f t="shared" si="3"/>
        <v>445390</v>
      </c>
      <c r="T17" s="47">
        <f t="shared" si="3"/>
        <v>516510</v>
      </c>
      <c r="U17" s="47">
        <f t="shared" si="3"/>
        <v>546000</v>
      </c>
      <c r="V17" s="47">
        <f t="shared" si="3"/>
        <v>582620</v>
      </c>
      <c r="W17" s="47">
        <f t="shared" si="3"/>
        <v>571210</v>
      </c>
      <c r="X17" s="47">
        <f t="shared" si="3"/>
        <v>698060</v>
      </c>
      <c r="Y17" s="47">
        <f t="shared" si="3"/>
        <v>742650</v>
      </c>
      <c r="Z17" s="47">
        <f t="shared" si="3"/>
        <v>744000</v>
      </c>
      <c r="AA17" s="47">
        <f t="shared" si="3"/>
        <v>937470</v>
      </c>
      <c r="AB17" s="47">
        <f t="shared" si="3"/>
        <v>1542570</v>
      </c>
      <c r="AC17" s="47">
        <f t="shared" si="3"/>
        <v>1343420</v>
      </c>
      <c r="AD17" s="48"/>
      <c r="AE17" s="43"/>
      <c r="AF17" s="43"/>
      <c r="AG17" s="43"/>
      <c r="AH17" s="43"/>
      <c r="AI17" s="43"/>
      <c r="AJ17" s="43"/>
      <c r="AK17" s="43"/>
      <c r="AL17" s="43"/>
    </row>
    <row r="18" spans="1:38" s="4" customFormat="1" ht="13.5" thickBot="1" x14ac:dyDescent="0.25">
      <c r="A18" s="45"/>
      <c r="B18" s="46"/>
      <c r="C18" s="46">
        <v>120</v>
      </c>
      <c r="D18" s="46"/>
      <c r="E18" s="46"/>
      <c r="F18" s="46"/>
      <c r="G18" s="46"/>
      <c r="H18" s="46"/>
      <c r="I18" s="46"/>
      <c r="J18" s="46" t="s">
        <v>233</v>
      </c>
      <c r="K18" s="46"/>
      <c r="L18" s="47"/>
      <c r="M18" s="47"/>
      <c r="N18" s="47"/>
      <c r="O18" s="47"/>
      <c r="P18" s="47"/>
      <c r="Q18" s="47"/>
      <c r="R18" s="47"/>
      <c r="S18" s="47"/>
      <c r="T18" s="47">
        <f>T8+T9+T10</f>
        <v>470620</v>
      </c>
      <c r="U18" s="47">
        <f t="shared" ref="U18:AC18" si="4">U8+U9+U10</f>
        <v>496450</v>
      </c>
      <c r="V18" s="47">
        <f t="shared" si="4"/>
        <v>496020</v>
      </c>
      <c r="W18" s="47">
        <f t="shared" si="4"/>
        <v>497940</v>
      </c>
      <c r="X18" s="47">
        <f t="shared" si="4"/>
        <v>630100</v>
      </c>
      <c r="Y18" s="47">
        <f t="shared" si="4"/>
        <v>649550</v>
      </c>
      <c r="Z18" s="47">
        <f t="shared" si="4"/>
        <v>649550</v>
      </c>
      <c r="AA18" s="47">
        <f>AA8+AA9+AA10</f>
        <v>649550</v>
      </c>
      <c r="AB18" s="47">
        <f t="shared" si="4"/>
        <v>664200</v>
      </c>
      <c r="AC18" s="47">
        <f t="shared" si="4"/>
        <v>684650</v>
      </c>
      <c r="AD18" s="48"/>
      <c r="AE18" s="43"/>
      <c r="AF18" s="43"/>
      <c r="AG18" s="43"/>
      <c r="AH18" s="43"/>
      <c r="AI18" s="43"/>
      <c r="AJ18" s="43"/>
      <c r="AK18" s="43"/>
      <c r="AL18" s="43"/>
    </row>
    <row r="19" spans="1:38" s="4" customFormat="1" ht="13.5" thickBot="1" x14ac:dyDescent="0.25">
      <c r="A19" s="45"/>
      <c r="B19" s="46"/>
      <c r="C19" s="46">
        <v>130</v>
      </c>
      <c r="D19" s="46"/>
      <c r="E19" s="46"/>
      <c r="F19" s="46"/>
      <c r="G19" s="46"/>
      <c r="H19" s="46"/>
      <c r="I19" s="46"/>
      <c r="J19" s="46" t="s">
        <v>232</v>
      </c>
      <c r="K19" s="46"/>
      <c r="L19" s="47"/>
      <c r="M19" s="47"/>
      <c r="N19" s="47"/>
      <c r="O19" s="47"/>
      <c r="P19" s="47"/>
      <c r="Q19" s="47"/>
      <c r="R19" s="47"/>
      <c r="S19" s="47"/>
      <c r="T19" s="47">
        <f>T11+T12+T13+T14+T15+T16</f>
        <v>45890</v>
      </c>
      <c r="U19" s="47">
        <f t="shared" ref="U19:AC19" si="5">U11+U12+U13+U14+U15+U16</f>
        <v>49550</v>
      </c>
      <c r="V19" s="47">
        <f t="shared" si="5"/>
        <v>86600</v>
      </c>
      <c r="W19" s="47">
        <f t="shared" si="5"/>
        <v>73270</v>
      </c>
      <c r="X19" s="47">
        <f t="shared" si="5"/>
        <v>67960</v>
      </c>
      <c r="Y19" s="47">
        <f t="shared" si="5"/>
        <v>93100</v>
      </c>
      <c r="Z19" s="47">
        <f t="shared" si="5"/>
        <v>94450</v>
      </c>
      <c r="AA19" s="47">
        <f t="shared" si="5"/>
        <v>287920</v>
      </c>
      <c r="AB19" s="47">
        <f t="shared" si="5"/>
        <v>878370</v>
      </c>
      <c r="AC19" s="47">
        <f t="shared" si="5"/>
        <v>658770</v>
      </c>
      <c r="AD19" s="48"/>
      <c r="AE19" s="43"/>
      <c r="AF19" s="43"/>
      <c r="AG19" s="43"/>
      <c r="AH19" s="43"/>
      <c r="AI19" s="43"/>
      <c r="AJ19" s="43"/>
      <c r="AK19" s="43"/>
      <c r="AL19" s="43"/>
    </row>
    <row r="20" spans="1:38" s="4" customFormat="1" ht="13.5" thickBot="1" x14ac:dyDescent="0.25">
      <c r="A20" s="45"/>
      <c r="B20" s="46"/>
      <c r="C20" s="46"/>
      <c r="D20" s="46"/>
      <c r="E20" s="46"/>
      <c r="F20" s="46"/>
      <c r="G20" s="46"/>
      <c r="H20" s="46"/>
      <c r="I20" s="46"/>
      <c r="J20" s="46" t="s">
        <v>231</v>
      </c>
      <c r="K20" s="46"/>
      <c r="L20" s="47">
        <f t="shared" ref="L20:AC20" si="6">L17</f>
        <v>318780</v>
      </c>
      <c r="M20" s="47">
        <f t="shared" si="6"/>
        <v>347780</v>
      </c>
      <c r="N20" s="47">
        <f t="shared" si="6"/>
        <v>448380</v>
      </c>
      <c r="O20" s="47">
        <f t="shared" si="6"/>
        <v>510650</v>
      </c>
      <c r="P20" s="47">
        <f t="shared" si="6"/>
        <v>446290</v>
      </c>
      <c r="Q20" s="47">
        <f t="shared" si="6"/>
        <v>542210</v>
      </c>
      <c r="R20" s="47">
        <f t="shared" si="6"/>
        <v>516110</v>
      </c>
      <c r="S20" s="47">
        <f t="shared" si="6"/>
        <v>445390</v>
      </c>
      <c r="T20" s="47">
        <f t="shared" si="6"/>
        <v>516510</v>
      </c>
      <c r="U20" s="47">
        <f t="shared" si="6"/>
        <v>546000</v>
      </c>
      <c r="V20" s="47">
        <f t="shared" si="6"/>
        <v>582620</v>
      </c>
      <c r="W20" s="47">
        <f t="shared" si="6"/>
        <v>571210</v>
      </c>
      <c r="X20" s="47">
        <f t="shared" si="6"/>
        <v>698060</v>
      </c>
      <c r="Y20" s="47">
        <f t="shared" si="6"/>
        <v>742650</v>
      </c>
      <c r="Z20" s="47">
        <f t="shared" si="6"/>
        <v>744000</v>
      </c>
      <c r="AA20" s="47">
        <f t="shared" si="6"/>
        <v>937470</v>
      </c>
      <c r="AB20" s="47">
        <f t="shared" si="6"/>
        <v>1542570</v>
      </c>
      <c r="AC20" s="47">
        <f t="shared" si="6"/>
        <v>1343420</v>
      </c>
      <c r="AD20" s="48"/>
      <c r="AE20" s="43"/>
      <c r="AF20" s="43"/>
      <c r="AG20" s="43"/>
      <c r="AH20" s="43"/>
      <c r="AI20" s="43"/>
      <c r="AJ20" s="43"/>
      <c r="AK20" s="43"/>
      <c r="AL20" s="43"/>
    </row>
    <row r="21" spans="1:38" s="4" customFormat="1" ht="13.5" thickBot="1" x14ac:dyDescent="0.25">
      <c r="A21" s="29"/>
      <c r="B21" s="29"/>
      <c r="C21" s="29"/>
      <c r="D21" s="29"/>
      <c r="E21" s="29"/>
      <c r="F21" s="29"/>
      <c r="G21" s="29"/>
      <c r="H21" s="29"/>
      <c r="I21" s="29"/>
      <c r="J21" s="29" t="s">
        <v>35</v>
      </c>
      <c r="K21" s="29"/>
      <c r="L21" s="49"/>
      <c r="M21" s="49"/>
      <c r="N21" s="49"/>
      <c r="O21" s="49"/>
      <c r="P21" s="49"/>
      <c r="Q21" s="49"/>
      <c r="R21" s="49"/>
      <c r="S21" s="49"/>
      <c r="T21" s="49"/>
      <c r="U21" s="49"/>
      <c r="V21" s="49"/>
      <c r="W21" s="49"/>
      <c r="X21" s="49"/>
      <c r="Y21" s="49"/>
      <c r="Z21" s="49"/>
      <c r="AA21" s="49"/>
      <c r="AB21" s="49"/>
      <c r="AC21" s="49"/>
      <c r="AD21" s="50"/>
      <c r="AE21" s="43"/>
      <c r="AF21" s="43"/>
      <c r="AG21" s="43"/>
      <c r="AH21" s="43"/>
      <c r="AI21" s="43"/>
      <c r="AJ21" s="43"/>
      <c r="AK21" s="43"/>
      <c r="AL21" s="43"/>
    </row>
    <row r="22" spans="1:38" hidden="1" x14ac:dyDescent="0.2">
      <c r="A22" s="26">
        <f>A15+1</f>
        <v>10</v>
      </c>
      <c r="B22" s="51" t="s">
        <v>106</v>
      </c>
      <c r="C22" s="26">
        <v>211003</v>
      </c>
      <c r="D22" s="26" t="s">
        <v>21</v>
      </c>
      <c r="E22" s="26"/>
      <c r="F22" s="26"/>
      <c r="G22" s="26"/>
      <c r="H22" s="26"/>
      <c r="I22" s="26">
        <v>41</v>
      </c>
      <c r="J22" s="26" t="s">
        <v>4</v>
      </c>
      <c r="K22" s="26" t="s">
        <v>3</v>
      </c>
      <c r="L22" s="35">
        <v>0</v>
      </c>
      <c r="M22" s="35">
        <v>0</v>
      </c>
      <c r="N22" s="35">
        <v>0</v>
      </c>
      <c r="O22" s="35">
        <v>0</v>
      </c>
      <c r="P22" s="35">
        <v>0</v>
      </c>
      <c r="Q22" s="35">
        <v>0</v>
      </c>
      <c r="R22" s="35">
        <v>0</v>
      </c>
      <c r="S22" s="35">
        <v>0</v>
      </c>
      <c r="T22" s="35">
        <v>0</v>
      </c>
      <c r="U22" s="35">
        <v>0</v>
      </c>
      <c r="V22" s="35">
        <v>0</v>
      </c>
      <c r="W22" s="35">
        <v>0</v>
      </c>
      <c r="X22" s="35">
        <v>0</v>
      </c>
      <c r="Y22" s="35">
        <v>0</v>
      </c>
      <c r="Z22" s="35">
        <v>0</v>
      </c>
      <c r="AA22" s="35">
        <v>0</v>
      </c>
      <c r="AB22" s="35">
        <v>0</v>
      </c>
      <c r="AC22" s="35">
        <v>0</v>
      </c>
      <c r="AD22" s="52"/>
      <c r="AE22" s="17"/>
      <c r="AF22" s="17"/>
      <c r="AG22" s="17"/>
      <c r="AH22" s="17"/>
      <c r="AI22" s="17"/>
      <c r="AJ22" s="17"/>
      <c r="AK22" s="17"/>
      <c r="AL22" s="17"/>
    </row>
    <row r="23" spans="1:38" ht="112.5" hidden="1" x14ac:dyDescent="0.2">
      <c r="A23" s="54">
        <f>A22+1</f>
        <v>11</v>
      </c>
      <c r="B23" s="51" t="s">
        <v>106</v>
      </c>
      <c r="C23" s="54">
        <v>211004</v>
      </c>
      <c r="D23" s="54" t="s">
        <v>21</v>
      </c>
      <c r="E23" s="54"/>
      <c r="F23" s="54"/>
      <c r="G23" s="54"/>
      <c r="H23" s="54"/>
      <c r="I23" s="26">
        <v>41</v>
      </c>
      <c r="J23" s="54" t="s">
        <v>20</v>
      </c>
      <c r="K23" s="54"/>
      <c r="L23" s="35">
        <v>0</v>
      </c>
      <c r="M23" s="35">
        <v>150000</v>
      </c>
      <c r="N23" s="35">
        <v>800000</v>
      </c>
      <c r="O23" s="35">
        <v>226000</v>
      </c>
      <c r="P23" s="35">
        <v>0</v>
      </c>
      <c r="Q23" s="35">
        <v>0</v>
      </c>
      <c r="R23" s="35">
        <v>0</v>
      </c>
      <c r="S23" s="35">
        <v>0</v>
      </c>
      <c r="T23" s="35">
        <v>0</v>
      </c>
      <c r="U23" s="35">
        <v>0</v>
      </c>
      <c r="V23" s="35">
        <v>0</v>
      </c>
      <c r="W23" s="35"/>
      <c r="X23" s="35">
        <v>120000</v>
      </c>
      <c r="Y23" s="35">
        <v>0</v>
      </c>
      <c r="Z23" s="35">
        <v>0</v>
      </c>
      <c r="AA23" s="35">
        <v>0</v>
      </c>
      <c r="AB23" s="35">
        <v>0</v>
      </c>
      <c r="AC23" s="35">
        <v>0</v>
      </c>
      <c r="AD23" s="52" t="s">
        <v>210</v>
      </c>
      <c r="AE23" s="17"/>
      <c r="AF23" s="17"/>
      <c r="AG23" s="17"/>
      <c r="AH23" s="17"/>
      <c r="AI23" s="17"/>
      <c r="AJ23" s="17"/>
      <c r="AK23" s="17"/>
      <c r="AL23" s="17"/>
    </row>
    <row r="24" spans="1:38" ht="146.25" hidden="1" x14ac:dyDescent="0.2">
      <c r="A24" s="54">
        <f>A23+1</f>
        <v>12</v>
      </c>
      <c r="B24" s="51" t="s">
        <v>106</v>
      </c>
      <c r="C24" s="54">
        <v>212002</v>
      </c>
      <c r="D24" s="54" t="s">
        <v>21</v>
      </c>
      <c r="E24" s="54"/>
      <c r="F24" s="54"/>
      <c r="G24" s="54"/>
      <c r="H24" s="54" t="s">
        <v>2</v>
      </c>
      <c r="I24" s="26">
        <v>41</v>
      </c>
      <c r="J24" s="54" t="s">
        <v>32</v>
      </c>
      <c r="K24" s="54" t="s">
        <v>3</v>
      </c>
      <c r="L24" s="35">
        <v>23000</v>
      </c>
      <c r="M24" s="35">
        <v>23000</v>
      </c>
      <c r="N24" s="35">
        <v>23000</v>
      </c>
      <c r="O24" s="35">
        <v>24000</v>
      </c>
      <c r="P24" s="35">
        <v>24000</v>
      </c>
      <c r="Q24" s="35">
        <v>104000</v>
      </c>
      <c r="R24" s="35">
        <v>117800</v>
      </c>
      <c r="S24" s="35">
        <v>37230</v>
      </c>
      <c r="T24" s="35">
        <v>121500</v>
      </c>
      <c r="U24" s="35">
        <v>42600</v>
      </c>
      <c r="V24" s="35">
        <v>36430</v>
      </c>
      <c r="W24" s="35">
        <v>34090</v>
      </c>
      <c r="X24" s="35">
        <v>57410</v>
      </c>
      <c r="Y24" s="35">
        <v>50210</v>
      </c>
      <c r="Z24" s="35">
        <v>48000</v>
      </c>
      <c r="AA24" s="35">
        <v>50200</v>
      </c>
      <c r="AB24" s="35">
        <v>50200</v>
      </c>
      <c r="AC24" s="35">
        <v>50200</v>
      </c>
      <c r="AD24" s="52" t="s">
        <v>302</v>
      </c>
      <c r="AE24" s="17"/>
      <c r="AF24" s="17"/>
      <c r="AG24" s="17"/>
      <c r="AH24" s="17"/>
      <c r="AI24" s="17"/>
      <c r="AJ24" s="17"/>
      <c r="AK24" s="17"/>
      <c r="AL24" s="17"/>
    </row>
    <row r="25" spans="1:38" ht="56.25" hidden="1" x14ac:dyDescent="0.2">
      <c r="A25" s="54">
        <f>A24+1</f>
        <v>13</v>
      </c>
      <c r="B25" s="51" t="s">
        <v>106</v>
      </c>
      <c r="C25" s="54">
        <v>212003</v>
      </c>
      <c r="D25" s="54" t="s">
        <v>21</v>
      </c>
      <c r="E25" s="54"/>
      <c r="F25" s="54"/>
      <c r="G25" s="54" t="s">
        <v>2</v>
      </c>
      <c r="H25" s="54">
        <v>1</v>
      </c>
      <c r="I25" s="54">
        <v>41</v>
      </c>
      <c r="J25" s="54" t="s">
        <v>169</v>
      </c>
      <c r="K25" s="54" t="s">
        <v>3</v>
      </c>
      <c r="L25" s="35">
        <v>37000</v>
      </c>
      <c r="M25" s="35">
        <v>37000</v>
      </c>
      <c r="N25" s="35">
        <v>37000</v>
      </c>
      <c r="O25" s="35">
        <v>37000</v>
      </c>
      <c r="P25" s="35">
        <v>37000</v>
      </c>
      <c r="Q25" s="35">
        <v>37000</v>
      </c>
      <c r="R25" s="35">
        <v>36000</v>
      </c>
      <c r="S25" s="35">
        <v>44320</v>
      </c>
      <c r="T25" s="35">
        <v>41770</v>
      </c>
      <c r="U25" s="35">
        <v>37300</v>
      </c>
      <c r="V25" s="35">
        <v>43340</v>
      </c>
      <c r="W25" s="35">
        <v>51210</v>
      </c>
      <c r="X25" s="35">
        <v>51200</v>
      </c>
      <c r="Y25" s="35">
        <v>53550</v>
      </c>
      <c r="Z25" s="35">
        <v>59200</v>
      </c>
      <c r="AA25" s="35">
        <v>74500</v>
      </c>
      <c r="AB25" s="35">
        <v>76800</v>
      </c>
      <c r="AC25" s="35">
        <v>79400</v>
      </c>
      <c r="AD25" s="52" t="s">
        <v>303</v>
      </c>
      <c r="AE25" s="62"/>
      <c r="AF25" s="63"/>
      <c r="AG25" s="63"/>
      <c r="AH25" s="63"/>
      <c r="AI25" s="17"/>
      <c r="AJ25" s="17"/>
      <c r="AK25" s="17"/>
      <c r="AL25" s="17"/>
    </row>
    <row r="26" spans="1:38" hidden="1" x14ac:dyDescent="0.2">
      <c r="A26" s="54">
        <f>A25+1</f>
        <v>14</v>
      </c>
      <c r="B26" s="54"/>
      <c r="C26" s="54"/>
      <c r="D26" s="54"/>
      <c r="E26" s="54"/>
      <c r="F26" s="54"/>
      <c r="G26" s="54"/>
      <c r="H26" s="54"/>
      <c r="I26" s="54"/>
      <c r="J26" s="54"/>
      <c r="K26" s="54"/>
      <c r="L26" s="31"/>
      <c r="M26" s="31"/>
      <c r="N26" s="31"/>
      <c r="O26" s="31"/>
      <c r="P26" s="31"/>
      <c r="Q26" s="31"/>
      <c r="R26" s="31"/>
      <c r="S26" s="31"/>
      <c r="T26" s="31"/>
      <c r="U26" s="31"/>
      <c r="V26" s="31"/>
      <c r="W26" s="31"/>
      <c r="X26" s="31"/>
      <c r="Y26" s="31"/>
      <c r="Z26" s="31"/>
      <c r="AA26" s="31"/>
      <c r="AB26" s="31"/>
      <c r="AC26" s="31"/>
      <c r="AD26" s="52"/>
      <c r="AE26" s="17"/>
      <c r="AF26" s="17"/>
      <c r="AG26" s="17"/>
      <c r="AH26" s="17"/>
      <c r="AI26" s="17"/>
      <c r="AJ26" s="17"/>
      <c r="AK26" s="17"/>
      <c r="AL26" s="17"/>
    </row>
    <row r="27" spans="1:38" hidden="1" x14ac:dyDescent="0.2">
      <c r="A27" s="54">
        <f>A26+1</f>
        <v>15</v>
      </c>
      <c r="B27" s="54"/>
      <c r="C27" s="54"/>
      <c r="D27" s="54"/>
      <c r="E27" s="54"/>
      <c r="F27" s="54"/>
      <c r="G27" s="54"/>
      <c r="H27" s="54"/>
      <c r="I27" s="54"/>
      <c r="J27" s="54"/>
      <c r="K27" s="54"/>
      <c r="L27" s="31"/>
      <c r="M27" s="31"/>
      <c r="N27" s="31"/>
      <c r="O27" s="31"/>
      <c r="P27" s="31"/>
      <c r="Q27" s="31"/>
      <c r="R27" s="31"/>
      <c r="S27" s="31"/>
      <c r="T27" s="31"/>
      <c r="U27" s="31"/>
      <c r="V27" s="31"/>
      <c r="W27" s="31"/>
      <c r="X27" s="31"/>
      <c r="Y27" s="31"/>
      <c r="Z27" s="31"/>
      <c r="AA27" s="31"/>
      <c r="AB27" s="31"/>
      <c r="AC27" s="31"/>
      <c r="AD27" s="52"/>
      <c r="AE27" s="17"/>
      <c r="AF27" s="17"/>
      <c r="AG27" s="17"/>
      <c r="AH27" s="17"/>
      <c r="AI27" s="17"/>
      <c r="AJ27" s="17"/>
      <c r="AK27" s="17"/>
      <c r="AL27" s="17"/>
    </row>
    <row r="28" spans="1:38" s="4" customFormat="1" hidden="1" x14ac:dyDescent="0.2">
      <c r="A28" s="64"/>
      <c r="B28" s="64"/>
      <c r="C28" s="64"/>
      <c r="D28" s="64"/>
      <c r="E28" s="64"/>
      <c r="F28" s="64"/>
      <c r="G28" s="64"/>
      <c r="H28" s="64"/>
      <c r="I28" s="64"/>
      <c r="J28" s="64" t="s">
        <v>10</v>
      </c>
      <c r="K28" s="64"/>
      <c r="L28" s="65">
        <f t="shared" ref="L28:AC28" si="7">SUM(L22:L27)</f>
        <v>60000</v>
      </c>
      <c r="M28" s="65">
        <f t="shared" si="7"/>
        <v>210000</v>
      </c>
      <c r="N28" s="65">
        <f t="shared" si="7"/>
        <v>860000</v>
      </c>
      <c r="O28" s="65">
        <f t="shared" si="7"/>
        <v>287000</v>
      </c>
      <c r="P28" s="65">
        <f t="shared" si="7"/>
        <v>61000</v>
      </c>
      <c r="Q28" s="65">
        <f t="shared" si="7"/>
        <v>141000</v>
      </c>
      <c r="R28" s="65">
        <f t="shared" si="7"/>
        <v>153800</v>
      </c>
      <c r="S28" s="65">
        <f t="shared" si="7"/>
        <v>81550</v>
      </c>
      <c r="T28" s="65">
        <f t="shared" si="7"/>
        <v>163270</v>
      </c>
      <c r="U28" s="65">
        <f t="shared" si="7"/>
        <v>79900</v>
      </c>
      <c r="V28" s="65">
        <f t="shared" si="7"/>
        <v>79770</v>
      </c>
      <c r="W28" s="65">
        <f t="shared" si="7"/>
        <v>85300</v>
      </c>
      <c r="X28" s="65">
        <f t="shared" si="7"/>
        <v>228610</v>
      </c>
      <c r="Y28" s="65">
        <f t="shared" si="7"/>
        <v>103760</v>
      </c>
      <c r="Z28" s="65">
        <f t="shared" si="7"/>
        <v>107200</v>
      </c>
      <c r="AA28" s="65">
        <f t="shared" si="7"/>
        <v>124700</v>
      </c>
      <c r="AB28" s="65">
        <f t="shared" si="7"/>
        <v>127000</v>
      </c>
      <c r="AC28" s="65">
        <f t="shared" si="7"/>
        <v>129600</v>
      </c>
      <c r="AD28" s="66"/>
      <c r="AE28" s="43"/>
      <c r="AF28" s="43"/>
      <c r="AG28" s="43"/>
      <c r="AH28" s="43"/>
      <c r="AI28" s="43"/>
      <c r="AJ28" s="43"/>
      <c r="AK28" s="43"/>
      <c r="AL28" s="43"/>
    </row>
    <row r="29" spans="1:38" ht="135" hidden="1" x14ac:dyDescent="0.2">
      <c r="A29" s="54">
        <f>A27+1</f>
        <v>16</v>
      </c>
      <c r="B29" s="51" t="s">
        <v>106</v>
      </c>
      <c r="C29" s="54">
        <v>212003</v>
      </c>
      <c r="D29" s="54" t="s">
        <v>21</v>
      </c>
      <c r="E29" s="54"/>
      <c r="F29" s="54"/>
      <c r="G29" s="54"/>
      <c r="H29" s="54">
        <v>2</v>
      </c>
      <c r="I29" s="54">
        <v>41</v>
      </c>
      <c r="J29" s="54" t="s">
        <v>25</v>
      </c>
      <c r="K29" s="54" t="s">
        <v>3</v>
      </c>
      <c r="L29" s="35">
        <v>130500</v>
      </c>
      <c r="M29" s="35">
        <v>130500</v>
      </c>
      <c r="N29" s="35">
        <v>130500</v>
      </c>
      <c r="O29" s="35">
        <v>130500</v>
      </c>
      <c r="P29" s="35">
        <v>130500</v>
      </c>
      <c r="Q29" s="35">
        <v>130500</v>
      </c>
      <c r="R29" s="35">
        <v>131500</v>
      </c>
      <c r="S29" s="35">
        <v>134170</v>
      </c>
      <c r="T29" s="35">
        <v>133270</v>
      </c>
      <c r="U29" s="35">
        <v>133800</v>
      </c>
      <c r="V29" s="35">
        <v>133350</v>
      </c>
      <c r="W29" s="35">
        <v>134900</v>
      </c>
      <c r="X29" s="35">
        <v>135140</v>
      </c>
      <c r="Y29" s="35">
        <v>167140</v>
      </c>
      <c r="Z29" s="35">
        <v>167140</v>
      </c>
      <c r="AA29" s="35">
        <v>190720</v>
      </c>
      <c r="AB29" s="35">
        <v>190720</v>
      </c>
      <c r="AC29" s="35">
        <v>192800</v>
      </c>
      <c r="AD29" s="52" t="s">
        <v>298</v>
      </c>
      <c r="AE29" s="17"/>
      <c r="AF29" s="17"/>
      <c r="AG29" s="17"/>
      <c r="AH29" s="17"/>
      <c r="AI29" s="17"/>
      <c r="AJ29" s="17"/>
      <c r="AK29" s="17"/>
      <c r="AL29" s="17"/>
    </row>
    <row r="30" spans="1:38" s="4" customFormat="1" ht="13.5" hidden="1" customHeight="1" thickBot="1" x14ac:dyDescent="0.25">
      <c r="A30" s="67"/>
      <c r="B30" s="68"/>
      <c r="C30" s="68"/>
      <c r="D30" s="68"/>
      <c r="E30" s="68"/>
      <c r="F30" s="68"/>
      <c r="G30" s="68"/>
      <c r="H30" s="68"/>
      <c r="I30" s="68"/>
      <c r="J30" s="68" t="s">
        <v>10</v>
      </c>
      <c r="K30" s="68"/>
      <c r="L30" s="69">
        <f t="shared" ref="L30:AC30" si="8">SUM(L29:L29)</f>
        <v>130500</v>
      </c>
      <c r="M30" s="69">
        <f t="shared" si="8"/>
        <v>130500</v>
      </c>
      <c r="N30" s="69">
        <f t="shared" si="8"/>
        <v>130500</v>
      </c>
      <c r="O30" s="69">
        <f t="shared" si="8"/>
        <v>130500</v>
      </c>
      <c r="P30" s="69">
        <f t="shared" si="8"/>
        <v>130500</v>
      </c>
      <c r="Q30" s="69">
        <f t="shared" si="8"/>
        <v>130500</v>
      </c>
      <c r="R30" s="69">
        <f t="shared" si="8"/>
        <v>131500</v>
      </c>
      <c r="S30" s="69">
        <f t="shared" si="8"/>
        <v>134170</v>
      </c>
      <c r="T30" s="69">
        <f t="shared" si="8"/>
        <v>133270</v>
      </c>
      <c r="U30" s="69">
        <f t="shared" si="8"/>
        <v>133800</v>
      </c>
      <c r="V30" s="69">
        <f t="shared" si="8"/>
        <v>133350</v>
      </c>
      <c r="W30" s="69">
        <f t="shared" si="8"/>
        <v>134900</v>
      </c>
      <c r="X30" s="69">
        <f t="shared" si="8"/>
        <v>135140</v>
      </c>
      <c r="Y30" s="69">
        <f t="shared" si="8"/>
        <v>167140</v>
      </c>
      <c r="Z30" s="69">
        <f t="shared" si="8"/>
        <v>167140</v>
      </c>
      <c r="AA30" s="69">
        <f t="shared" si="8"/>
        <v>190720</v>
      </c>
      <c r="AB30" s="69">
        <f t="shared" si="8"/>
        <v>190720</v>
      </c>
      <c r="AC30" s="69">
        <f t="shared" si="8"/>
        <v>192800</v>
      </c>
      <c r="AD30" s="70"/>
      <c r="AE30" s="43"/>
      <c r="AF30" s="43"/>
      <c r="AG30" s="43"/>
      <c r="AH30" s="43"/>
      <c r="AI30" s="43"/>
      <c r="AJ30" s="43"/>
      <c r="AK30" s="43"/>
      <c r="AL30" s="43"/>
    </row>
    <row r="31" spans="1:38" ht="13.5" hidden="1" thickBot="1" x14ac:dyDescent="0.25">
      <c r="A31" s="32">
        <f>A29+1</f>
        <v>17</v>
      </c>
      <c r="B31" s="51" t="s">
        <v>106</v>
      </c>
      <c r="C31" s="32">
        <v>212004</v>
      </c>
      <c r="D31" s="32" t="s">
        <v>21</v>
      </c>
      <c r="E31" s="32"/>
      <c r="F31" s="32"/>
      <c r="G31" s="32"/>
      <c r="H31" s="32"/>
      <c r="I31" s="32">
        <v>41</v>
      </c>
      <c r="J31" s="32" t="s">
        <v>75</v>
      </c>
      <c r="K31" s="32" t="s">
        <v>3</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5">
        <v>0</v>
      </c>
      <c r="AD31" s="36"/>
      <c r="AE31" s="17"/>
      <c r="AF31" s="17"/>
      <c r="AG31" s="17"/>
      <c r="AH31" s="17"/>
      <c r="AI31" s="17"/>
      <c r="AJ31" s="17"/>
      <c r="AK31" s="17"/>
      <c r="AL31" s="17"/>
    </row>
    <row r="32" spans="1:38" s="4" customFormat="1" ht="13.5" hidden="1" thickBot="1" x14ac:dyDescent="0.25">
      <c r="A32" s="39"/>
      <c r="B32" s="40"/>
      <c r="C32" s="40"/>
      <c r="D32" s="40"/>
      <c r="E32" s="40"/>
      <c r="F32" s="40"/>
      <c r="G32" s="40"/>
      <c r="H32" s="40"/>
      <c r="I32" s="40"/>
      <c r="J32" s="40" t="s">
        <v>10</v>
      </c>
      <c r="K32" s="40"/>
      <c r="L32" s="41">
        <f t="shared" ref="L32:AC32" si="9">SUM(L31)</f>
        <v>0</v>
      </c>
      <c r="M32" s="41">
        <f t="shared" si="9"/>
        <v>0</v>
      </c>
      <c r="N32" s="41">
        <f t="shared" si="9"/>
        <v>0</v>
      </c>
      <c r="O32" s="41">
        <f t="shared" si="9"/>
        <v>0</v>
      </c>
      <c r="P32" s="41">
        <f t="shared" si="9"/>
        <v>0</v>
      </c>
      <c r="Q32" s="41">
        <f t="shared" si="9"/>
        <v>0</v>
      </c>
      <c r="R32" s="41">
        <f t="shared" si="9"/>
        <v>0</v>
      </c>
      <c r="S32" s="41">
        <f t="shared" si="9"/>
        <v>0</v>
      </c>
      <c r="T32" s="41">
        <f t="shared" si="9"/>
        <v>0</v>
      </c>
      <c r="U32" s="41">
        <f t="shared" si="9"/>
        <v>0</v>
      </c>
      <c r="V32" s="41">
        <f t="shared" si="9"/>
        <v>0</v>
      </c>
      <c r="W32" s="41">
        <f t="shared" si="9"/>
        <v>0</v>
      </c>
      <c r="X32" s="41">
        <f t="shared" si="9"/>
        <v>0</v>
      </c>
      <c r="Y32" s="41">
        <f t="shared" si="9"/>
        <v>0</v>
      </c>
      <c r="Z32" s="41">
        <f t="shared" si="9"/>
        <v>0</v>
      </c>
      <c r="AA32" s="41">
        <f t="shared" si="9"/>
        <v>0</v>
      </c>
      <c r="AB32" s="41">
        <f t="shared" si="9"/>
        <v>0</v>
      </c>
      <c r="AC32" s="41">
        <f t="shared" si="9"/>
        <v>0</v>
      </c>
      <c r="AD32" s="42"/>
      <c r="AE32" s="43"/>
      <c r="AF32" s="43"/>
      <c r="AG32" s="43"/>
      <c r="AH32" s="43"/>
      <c r="AI32" s="43"/>
      <c r="AJ32" s="43"/>
      <c r="AK32" s="43"/>
      <c r="AL32" s="43"/>
    </row>
    <row r="33" spans="1:38" s="4" customFormat="1" ht="13.5" thickBot="1" x14ac:dyDescent="0.25">
      <c r="A33" s="45"/>
      <c r="B33" s="46"/>
      <c r="C33" s="46">
        <v>210</v>
      </c>
      <c r="D33" s="46"/>
      <c r="E33" s="46"/>
      <c r="F33" s="46"/>
      <c r="G33" s="46"/>
      <c r="H33" s="46"/>
      <c r="I33" s="46"/>
      <c r="J33" s="46" t="s">
        <v>234</v>
      </c>
      <c r="K33" s="46"/>
      <c r="L33" s="47">
        <f t="shared" ref="L33:AC33" si="10">SUM(L28,L30,L32)</f>
        <v>190500</v>
      </c>
      <c r="M33" s="47">
        <f t="shared" si="10"/>
        <v>340500</v>
      </c>
      <c r="N33" s="47">
        <f t="shared" si="10"/>
        <v>990500</v>
      </c>
      <c r="O33" s="47">
        <f t="shared" si="10"/>
        <v>417500</v>
      </c>
      <c r="P33" s="47">
        <f t="shared" si="10"/>
        <v>191500</v>
      </c>
      <c r="Q33" s="47">
        <f t="shared" si="10"/>
        <v>271500</v>
      </c>
      <c r="R33" s="47">
        <f t="shared" si="10"/>
        <v>285300</v>
      </c>
      <c r="S33" s="47">
        <f t="shared" si="10"/>
        <v>215720</v>
      </c>
      <c r="T33" s="47">
        <f t="shared" si="10"/>
        <v>296540</v>
      </c>
      <c r="U33" s="47">
        <f t="shared" si="10"/>
        <v>213700</v>
      </c>
      <c r="V33" s="47">
        <f t="shared" si="10"/>
        <v>213120</v>
      </c>
      <c r="W33" s="47">
        <f t="shared" si="10"/>
        <v>220200</v>
      </c>
      <c r="X33" s="47">
        <f t="shared" si="10"/>
        <v>363750</v>
      </c>
      <c r="Y33" s="47">
        <f t="shared" si="10"/>
        <v>270900</v>
      </c>
      <c r="Z33" s="47">
        <f t="shared" si="10"/>
        <v>274340</v>
      </c>
      <c r="AA33" s="47">
        <f t="shared" si="10"/>
        <v>315420</v>
      </c>
      <c r="AB33" s="47">
        <f t="shared" si="10"/>
        <v>317720</v>
      </c>
      <c r="AC33" s="47">
        <f t="shared" si="10"/>
        <v>322400</v>
      </c>
      <c r="AD33" s="48"/>
      <c r="AE33" s="43"/>
      <c r="AF33" s="43"/>
      <c r="AG33" s="43"/>
      <c r="AH33" s="43"/>
      <c r="AI33" s="43"/>
      <c r="AJ33" s="43"/>
      <c r="AK33" s="43"/>
      <c r="AL33" s="43"/>
    </row>
    <row r="34" spans="1:38" s="4" customFormat="1" ht="13.5" thickBot="1" x14ac:dyDescent="0.25">
      <c r="A34" s="29"/>
      <c r="B34" s="29"/>
      <c r="C34" s="29"/>
      <c r="D34" s="29"/>
      <c r="E34" s="29"/>
      <c r="F34" s="29"/>
      <c r="G34" s="29"/>
      <c r="H34" s="29"/>
      <c r="I34" s="29"/>
      <c r="J34" s="29" t="s">
        <v>36</v>
      </c>
      <c r="K34" s="29"/>
      <c r="L34" s="49"/>
      <c r="M34" s="49"/>
      <c r="N34" s="49"/>
      <c r="O34" s="49"/>
      <c r="P34" s="49"/>
      <c r="Q34" s="49"/>
      <c r="R34" s="49"/>
      <c r="S34" s="49"/>
      <c r="T34" s="49"/>
      <c r="U34" s="49"/>
      <c r="V34" s="49"/>
      <c r="W34" s="49"/>
      <c r="X34" s="49"/>
      <c r="Y34" s="49"/>
      <c r="Z34" s="49"/>
      <c r="AA34" s="49"/>
      <c r="AB34" s="49"/>
      <c r="AC34" s="49"/>
      <c r="AD34" s="50"/>
      <c r="AE34" s="43"/>
      <c r="AF34" s="43"/>
      <c r="AG34" s="43"/>
      <c r="AH34" s="43"/>
      <c r="AI34" s="43"/>
      <c r="AJ34" s="43"/>
      <c r="AK34" s="43"/>
      <c r="AL34" s="43"/>
    </row>
    <row r="35" spans="1:38" ht="22.5" hidden="1" x14ac:dyDescent="0.2">
      <c r="A35" s="26">
        <f>A31+1</f>
        <v>18</v>
      </c>
      <c r="B35" s="51" t="s">
        <v>106</v>
      </c>
      <c r="C35" s="26">
        <v>221004</v>
      </c>
      <c r="D35" s="26" t="s">
        <v>21</v>
      </c>
      <c r="E35" s="26"/>
      <c r="F35" s="26"/>
      <c r="G35" s="26"/>
      <c r="H35" s="26">
        <v>1</v>
      </c>
      <c r="I35" s="26">
        <v>41</v>
      </c>
      <c r="J35" s="26" t="s">
        <v>5</v>
      </c>
      <c r="K35" s="26" t="s">
        <v>3</v>
      </c>
      <c r="L35" s="35">
        <v>2800</v>
      </c>
      <c r="M35" s="35">
        <v>2800</v>
      </c>
      <c r="N35" s="35">
        <v>2800</v>
      </c>
      <c r="O35" s="35">
        <v>2800</v>
      </c>
      <c r="P35" s="35">
        <v>2800</v>
      </c>
      <c r="Q35" s="35">
        <v>2800</v>
      </c>
      <c r="R35" s="35">
        <v>2400</v>
      </c>
      <c r="S35" s="35">
        <v>3370</v>
      </c>
      <c r="T35" s="35">
        <v>1650</v>
      </c>
      <c r="U35" s="35">
        <v>1620</v>
      </c>
      <c r="V35" s="35">
        <v>3470</v>
      </c>
      <c r="W35" s="35">
        <v>3110</v>
      </c>
      <c r="X35" s="35">
        <v>5640</v>
      </c>
      <c r="Y35" s="35">
        <v>4800</v>
      </c>
      <c r="Z35" s="35">
        <v>5450</v>
      </c>
      <c r="AA35" s="35">
        <v>5400</v>
      </c>
      <c r="AB35" s="35">
        <v>5400</v>
      </c>
      <c r="AC35" s="35">
        <v>5400</v>
      </c>
      <c r="AD35" s="56" t="s">
        <v>213</v>
      </c>
      <c r="AE35" s="17"/>
      <c r="AF35" s="17"/>
      <c r="AG35" s="17"/>
      <c r="AH35" s="17"/>
      <c r="AI35" s="17"/>
      <c r="AJ35" s="17"/>
      <c r="AK35" s="17"/>
      <c r="AL35" s="17"/>
    </row>
    <row r="36" spans="1:38" hidden="1" x14ac:dyDescent="0.2">
      <c r="A36" s="54">
        <f t="shared" ref="A36:A43" si="11">A35+1</f>
        <v>19</v>
      </c>
      <c r="B36" s="51" t="s">
        <v>106</v>
      </c>
      <c r="C36" s="54">
        <v>221004</v>
      </c>
      <c r="D36" s="54" t="s">
        <v>21</v>
      </c>
      <c r="E36" s="54"/>
      <c r="F36" s="54"/>
      <c r="G36" s="54"/>
      <c r="H36" s="54">
        <v>2</v>
      </c>
      <c r="I36" s="26">
        <v>41</v>
      </c>
      <c r="J36" s="54" t="s">
        <v>6</v>
      </c>
      <c r="K36" s="54" t="s">
        <v>3</v>
      </c>
      <c r="L36" s="35">
        <v>700</v>
      </c>
      <c r="M36" s="35">
        <v>700</v>
      </c>
      <c r="N36" s="35">
        <v>700</v>
      </c>
      <c r="O36" s="35">
        <v>700</v>
      </c>
      <c r="P36" s="35">
        <v>700</v>
      </c>
      <c r="Q36" s="35">
        <v>700</v>
      </c>
      <c r="R36" s="35">
        <v>810</v>
      </c>
      <c r="S36" s="35">
        <v>530</v>
      </c>
      <c r="T36" s="35">
        <v>1020</v>
      </c>
      <c r="U36" s="35">
        <v>800</v>
      </c>
      <c r="V36" s="35">
        <v>670</v>
      </c>
      <c r="W36" s="35">
        <v>650</v>
      </c>
      <c r="X36" s="35">
        <v>1140</v>
      </c>
      <c r="Y36" s="35">
        <v>1000</v>
      </c>
      <c r="Z36" s="35">
        <v>1000</v>
      </c>
      <c r="AA36" s="35">
        <v>1000</v>
      </c>
      <c r="AB36" s="35">
        <v>1000</v>
      </c>
      <c r="AC36" s="35">
        <v>1000</v>
      </c>
      <c r="AD36" s="56"/>
      <c r="AE36" s="17"/>
      <c r="AF36" s="17"/>
      <c r="AG36" s="17"/>
      <c r="AH36" s="17"/>
      <c r="AI36" s="17"/>
      <c r="AJ36" s="17"/>
      <c r="AK36" s="17"/>
      <c r="AL36" s="17"/>
    </row>
    <row r="37" spans="1:38" ht="191.25" hidden="1" x14ac:dyDescent="0.2">
      <c r="A37" s="54">
        <f t="shared" si="11"/>
        <v>20</v>
      </c>
      <c r="B37" s="51" t="s">
        <v>106</v>
      </c>
      <c r="C37" s="54">
        <v>221004</v>
      </c>
      <c r="D37" s="54" t="s">
        <v>21</v>
      </c>
      <c r="E37" s="54"/>
      <c r="F37" s="54"/>
      <c r="G37" s="54"/>
      <c r="H37" s="54">
        <v>3</v>
      </c>
      <c r="I37" s="26">
        <v>41</v>
      </c>
      <c r="J37" s="54" t="s">
        <v>198</v>
      </c>
      <c r="K37" s="54" t="s">
        <v>3</v>
      </c>
      <c r="L37" s="35">
        <v>15900</v>
      </c>
      <c r="M37" s="35">
        <v>15900</v>
      </c>
      <c r="N37" s="35">
        <v>15900</v>
      </c>
      <c r="O37" s="35">
        <v>366750</v>
      </c>
      <c r="P37" s="35">
        <v>366750</v>
      </c>
      <c r="Q37" s="35">
        <v>15100</v>
      </c>
      <c r="R37" s="35">
        <v>10200</v>
      </c>
      <c r="S37" s="35">
        <v>361490</v>
      </c>
      <c r="T37" s="35">
        <v>8270</v>
      </c>
      <c r="U37" s="35">
        <v>5210</v>
      </c>
      <c r="V37" s="35">
        <v>8350</v>
      </c>
      <c r="W37" s="35">
        <v>3920</v>
      </c>
      <c r="X37" s="35">
        <v>6120</v>
      </c>
      <c r="Y37" s="35">
        <v>9100</v>
      </c>
      <c r="Z37" s="35">
        <v>9000</v>
      </c>
      <c r="AA37" s="35">
        <v>9100</v>
      </c>
      <c r="AB37" s="35">
        <v>12000</v>
      </c>
      <c r="AC37" s="35">
        <v>12000</v>
      </c>
      <c r="AD37" s="56" t="s">
        <v>304</v>
      </c>
      <c r="AE37" s="17"/>
      <c r="AF37" s="17"/>
      <c r="AG37" s="17"/>
      <c r="AH37" s="17"/>
      <c r="AI37" s="17"/>
      <c r="AJ37" s="17"/>
      <c r="AK37" s="17"/>
      <c r="AL37" s="17"/>
    </row>
    <row r="38" spans="1:38" ht="67.5" hidden="1" x14ac:dyDescent="0.2">
      <c r="A38" s="71" t="s">
        <v>194</v>
      </c>
      <c r="B38" s="51" t="s">
        <v>106</v>
      </c>
      <c r="C38" s="54">
        <v>221004</v>
      </c>
      <c r="D38" s="54" t="s">
        <v>21</v>
      </c>
      <c r="E38" s="54"/>
      <c r="F38" s="54"/>
      <c r="G38" s="54"/>
      <c r="H38" s="54">
        <v>8</v>
      </c>
      <c r="I38" s="26">
        <v>41</v>
      </c>
      <c r="J38" s="54" t="s">
        <v>195</v>
      </c>
      <c r="K38" s="54"/>
      <c r="L38" s="31"/>
      <c r="M38" s="31"/>
      <c r="N38" s="31"/>
      <c r="O38" s="31">
        <v>0</v>
      </c>
      <c r="P38" s="31">
        <v>0</v>
      </c>
      <c r="Q38" s="31">
        <v>0</v>
      </c>
      <c r="R38" s="31">
        <v>0</v>
      </c>
      <c r="S38" s="31">
        <v>0</v>
      </c>
      <c r="T38" s="31">
        <v>0</v>
      </c>
      <c r="U38" s="31">
        <v>0</v>
      </c>
      <c r="V38" s="31">
        <v>0</v>
      </c>
      <c r="W38" s="31">
        <v>13300</v>
      </c>
      <c r="X38" s="31">
        <v>760</v>
      </c>
      <c r="Y38" s="31">
        <v>0</v>
      </c>
      <c r="Z38" s="31">
        <v>12850</v>
      </c>
      <c r="AA38" s="31">
        <v>0</v>
      </c>
      <c r="AB38" s="31">
        <v>0</v>
      </c>
      <c r="AC38" s="35">
        <v>0</v>
      </c>
      <c r="AD38" s="56" t="s">
        <v>267</v>
      </c>
      <c r="AE38" s="17"/>
      <c r="AF38" s="17"/>
      <c r="AG38" s="17"/>
      <c r="AH38" s="17"/>
      <c r="AI38" s="17"/>
      <c r="AJ38" s="17"/>
      <c r="AK38" s="17"/>
      <c r="AL38" s="17"/>
    </row>
    <row r="39" spans="1:38" ht="12.75" hidden="1" customHeight="1" x14ac:dyDescent="0.2">
      <c r="A39" s="54">
        <f>A37+1</f>
        <v>21</v>
      </c>
      <c r="B39" s="54" t="s">
        <v>1</v>
      </c>
      <c r="C39" s="54">
        <v>221004</v>
      </c>
      <c r="D39" s="54" t="s">
        <v>21</v>
      </c>
      <c r="E39" s="54"/>
      <c r="F39" s="54"/>
      <c r="G39" s="54"/>
      <c r="H39" s="54">
        <v>4</v>
      </c>
      <c r="I39" s="26">
        <v>41</v>
      </c>
      <c r="J39" s="54" t="s">
        <v>7</v>
      </c>
      <c r="K39" s="54" t="s">
        <v>3</v>
      </c>
      <c r="L39" s="31"/>
      <c r="M39" s="31"/>
      <c r="N39" s="31"/>
      <c r="O39" s="31"/>
      <c r="P39" s="31"/>
      <c r="Q39" s="31"/>
      <c r="R39" s="31"/>
      <c r="S39" s="31"/>
      <c r="T39" s="31"/>
      <c r="U39" s="31"/>
      <c r="V39" s="31"/>
      <c r="W39" s="31"/>
      <c r="X39" s="31"/>
      <c r="Y39" s="31"/>
      <c r="Z39" s="31"/>
      <c r="AA39" s="31"/>
      <c r="AB39" s="31"/>
      <c r="AC39" s="72"/>
      <c r="AD39" s="56"/>
      <c r="AE39" s="17"/>
      <c r="AF39" s="17"/>
      <c r="AG39" s="17"/>
      <c r="AH39" s="17"/>
      <c r="AI39" s="17"/>
      <c r="AJ39" s="17"/>
      <c r="AK39" s="17"/>
      <c r="AL39" s="17"/>
    </row>
    <row r="40" spans="1:38" ht="12.75" hidden="1" customHeight="1" x14ac:dyDescent="0.2">
      <c r="A40" s="54">
        <f t="shared" si="11"/>
        <v>22</v>
      </c>
      <c r="B40" s="54" t="s">
        <v>1</v>
      </c>
      <c r="C40" s="54">
        <v>221004</v>
      </c>
      <c r="D40" s="54" t="s">
        <v>21</v>
      </c>
      <c r="E40" s="54"/>
      <c r="F40" s="54"/>
      <c r="G40" s="54" t="s">
        <v>2</v>
      </c>
      <c r="H40" s="54">
        <v>5</v>
      </c>
      <c r="I40" s="26">
        <v>41</v>
      </c>
      <c r="J40" s="54" t="s">
        <v>22</v>
      </c>
      <c r="K40" s="54" t="s">
        <v>3</v>
      </c>
      <c r="L40" s="31"/>
      <c r="M40" s="31"/>
      <c r="N40" s="31"/>
      <c r="O40" s="31"/>
      <c r="P40" s="31"/>
      <c r="Q40" s="31"/>
      <c r="R40" s="31"/>
      <c r="S40" s="31"/>
      <c r="T40" s="31"/>
      <c r="U40" s="31"/>
      <c r="V40" s="31"/>
      <c r="W40" s="31"/>
      <c r="X40" s="31"/>
      <c r="Y40" s="31"/>
      <c r="Z40" s="31"/>
      <c r="AA40" s="31"/>
      <c r="AB40" s="31"/>
      <c r="AC40" s="72"/>
      <c r="AD40" s="56"/>
      <c r="AE40" s="17"/>
      <c r="AF40" s="17"/>
      <c r="AG40" s="17"/>
      <c r="AH40" s="17"/>
      <c r="AI40" s="17"/>
      <c r="AJ40" s="17"/>
      <c r="AK40" s="17"/>
      <c r="AL40" s="17"/>
    </row>
    <row r="41" spans="1:38" ht="67.5" hidden="1" x14ac:dyDescent="0.2">
      <c r="A41" s="73">
        <f t="shared" si="11"/>
        <v>23</v>
      </c>
      <c r="B41" s="51" t="s">
        <v>106</v>
      </c>
      <c r="C41" s="73">
        <v>221004</v>
      </c>
      <c r="D41" s="73" t="s">
        <v>21</v>
      </c>
      <c r="E41" s="73"/>
      <c r="F41" s="73"/>
      <c r="G41" s="73"/>
      <c r="H41" s="54">
        <v>6</v>
      </c>
      <c r="I41" s="26">
        <v>41</v>
      </c>
      <c r="J41" s="74" t="s">
        <v>183</v>
      </c>
      <c r="K41" s="73" t="s">
        <v>3</v>
      </c>
      <c r="L41" s="35">
        <v>3700</v>
      </c>
      <c r="M41" s="35">
        <v>3700</v>
      </c>
      <c r="N41" s="35">
        <v>3700</v>
      </c>
      <c r="O41" s="35">
        <v>3700</v>
      </c>
      <c r="P41" s="35">
        <v>3700</v>
      </c>
      <c r="Q41" s="35">
        <v>3700</v>
      </c>
      <c r="R41" s="35">
        <v>3470</v>
      </c>
      <c r="S41" s="35">
        <v>4820</v>
      </c>
      <c r="T41" s="35">
        <v>3250</v>
      </c>
      <c r="U41" s="35">
        <v>2340</v>
      </c>
      <c r="V41" s="35">
        <v>3210</v>
      </c>
      <c r="W41" s="35">
        <v>3700</v>
      </c>
      <c r="X41" s="35">
        <v>4930</v>
      </c>
      <c r="Y41" s="35">
        <v>4200</v>
      </c>
      <c r="Z41" s="35">
        <v>4000</v>
      </c>
      <c r="AA41" s="35">
        <v>4200</v>
      </c>
      <c r="AB41" s="35">
        <v>4200</v>
      </c>
      <c r="AC41" s="35">
        <v>4200</v>
      </c>
      <c r="AD41" s="56" t="s">
        <v>214</v>
      </c>
      <c r="AE41" s="17"/>
      <c r="AF41" s="17"/>
      <c r="AG41" s="17"/>
      <c r="AH41" s="17"/>
      <c r="AI41" s="17"/>
      <c r="AJ41" s="17"/>
      <c r="AK41" s="17"/>
      <c r="AL41" s="17"/>
    </row>
    <row r="42" spans="1:38" hidden="1" x14ac:dyDescent="0.2">
      <c r="A42" s="73">
        <f t="shared" si="11"/>
        <v>24</v>
      </c>
      <c r="B42" s="51" t="s">
        <v>106</v>
      </c>
      <c r="C42" s="54">
        <v>221004</v>
      </c>
      <c r="D42" s="54" t="s">
        <v>21</v>
      </c>
      <c r="E42" s="54"/>
      <c r="F42" s="54"/>
      <c r="G42" s="54"/>
      <c r="H42" s="26">
        <v>7</v>
      </c>
      <c r="I42" s="26">
        <v>41</v>
      </c>
      <c r="J42" s="54" t="s">
        <v>8</v>
      </c>
      <c r="K42" s="54" t="s">
        <v>3</v>
      </c>
      <c r="L42" s="35">
        <v>4000</v>
      </c>
      <c r="M42" s="35">
        <v>5000</v>
      </c>
      <c r="N42" s="35">
        <v>5000</v>
      </c>
      <c r="O42" s="35">
        <v>5000</v>
      </c>
      <c r="P42" s="35">
        <v>5000</v>
      </c>
      <c r="Q42" s="35">
        <v>5000</v>
      </c>
      <c r="R42" s="35">
        <v>2500</v>
      </c>
      <c r="S42" s="35">
        <v>890</v>
      </c>
      <c r="T42" s="35">
        <v>4290</v>
      </c>
      <c r="U42" s="35">
        <v>740</v>
      </c>
      <c r="V42" s="35">
        <v>1040</v>
      </c>
      <c r="W42" s="35">
        <v>40</v>
      </c>
      <c r="X42" s="35">
        <v>830</v>
      </c>
      <c r="Y42" s="35">
        <v>3000</v>
      </c>
      <c r="Z42" s="35">
        <v>1500</v>
      </c>
      <c r="AA42" s="35">
        <v>3000</v>
      </c>
      <c r="AB42" s="35">
        <v>3000</v>
      </c>
      <c r="AC42" s="35">
        <v>3000</v>
      </c>
      <c r="AD42" s="56"/>
      <c r="AE42" s="17"/>
      <c r="AF42" s="17"/>
      <c r="AG42" s="17"/>
      <c r="AH42" s="17"/>
      <c r="AI42" s="17"/>
      <c r="AJ42" s="17"/>
      <c r="AK42" s="17"/>
      <c r="AL42" s="17"/>
    </row>
    <row r="43" spans="1:38" ht="13.5" hidden="1" thickBot="1" x14ac:dyDescent="0.25">
      <c r="A43" s="73">
        <f t="shared" si="11"/>
        <v>25</v>
      </c>
      <c r="B43" s="73"/>
      <c r="C43" s="73"/>
      <c r="D43" s="73"/>
      <c r="E43" s="73"/>
      <c r="F43" s="73"/>
      <c r="G43" s="73"/>
      <c r="H43" s="73"/>
      <c r="I43" s="73"/>
      <c r="J43" s="73"/>
      <c r="K43" s="73"/>
      <c r="L43" s="75"/>
      <c r="M43" s="75"/>
      <c r="N43" s="75"/>
      <c r="O43" s="75"/>
      <c r="P43" s="75"/>
      <c r="Q43" s="75"/>
      <c r="R43" s="75"/>
      <c r="S43" s="75"/>
      <c r="T43" s="75"/>
      <c r="U43" s="75"/>
      <c r="V43" s="75"/>
      <c r="W43" s="75"/>
      <c r="X43" s="75"/>
      <c r="Y43" s="75"/>
      <c r="Z43" s="75"/>
      <c r="AA43" s="75"/>
      <c r="AB43" s="75"/>
      <c r="AC43" s="75"/>
      <c r="AD43" s="74"/>
      <c r="AE43" s="17"/>
      <c r="AF43" s="17"/>
      <c r="AG43" s="17"/>
      <c r="AH43" s="17"/>
      <c r="AI43" s="17"/>
      <c r="AJ43" s="17"/>
      <c r="AK43" s="17"/>
      <c r="AL43" s="17"/>
    </row>
    <row r="44" spans="1:38" s="4" customFormat="1" ht="13.5" hidden="1" thickBot="1" x14ac:dyDescent="0.25">
      <c r="A44" s="39"/>
      <c r="B44" s="40"/>
      <c r="C44" s="40"/>
      <c r="D44" s="40"/>
      <c r="E44" s="40"/>
      <c r="F44" s="40"/>
      <c r="G44" s="40"/>
      <c r="H44" s="76"/>
      <c r="I44" s="77"/>
      <c r="J44" s="78" t="s">
        <v>10</v>
      </c>
      <c r="K44" s="40"/>
      <c r="L44" s="41">
        <f t="shared" ref="L44:AC44" si="12">SUM(L35:L43)</f>
        <v>27100</v>
      </c>
      <c r="M44" s="41">
        <f t="shared" si="12"/>
        <v>28100</v>
      </c>
      <c r="N44" s="41">
        <f t="shared" si="12"/>
        <v>28100</v>
      </c>
      <c r="O44" s="41">
        <f t="shared" si="12"/>
        <v>378950</v>
      </c>
      <c r="P44" s="41">
        <f t="shared" si="12"/>
        <v>378950</v>
      </c>
      <c r="Q44" s="41">
        <f t="shared" si="12"/>
        <v>27300</v>
      </c>
      <c r="R44" s="41">
        <f t="shared" si="12"/>
        <v>19380</v>
      </c>
      <c r="S44" s="41">
        <f t="shared" si="12"/>
        <v>371100</v>
      </c>
      <c r="T44" s="41">
        <f t="shared" si="12"/>
        <v>18480</v>
      </c>
      <c r="U44" s="41">
        <f t="shared" si="12"/>
        <v>10710</v>
      </c>
      <c r="V44" s="41">
        <f t="shared" si="12"/>
        <v>16740</v>
      </c>
      <c r="W44" s="41">
        <f t="shared" si="12"/>
        <v>24720</v>
      </c>
      <c r="X44" s="41">
        <f t="shared" si="12"/>
        <v>19420</v>
      </c>
      <c r="Y44" s="41">
        <f t="shared" si="12"/>
        <v>22100</v>
      </c>
      <c r="Z44" s="41">
        <f t="shared" si="12"/>
        <v>33800</v>
      </c>
      <c r="AA44" s="41">
        <f t="shared" si="12"/>
        <v>22700</v>
      </c>
      <c r="AB44" s="41">
        <f t="shared" si="12"/>
        <v>25600</v>
      </c>
      <c r="AC44" s="41">
        <f t="shared" si="12"/>
        <v>25600</v>
      </c>
      <c r="AD44" s="42"/>
      <c r="AE44" s="43"/>
      <c r="AF44" s="43"/>
      <c r="AG44" s="43"/>
      <c r="AH44" s="43"/>
      <c r="AI44" s="43"/>
      <c r="AJ44" s="43"/>
      <c r="AK44" s="43"/>
      <c r="AL44" s="43"/>
    </row>
    <row r="45" spans="1:38" s="4" customFormat="1" ht="13.5" thickBot="1" x14ac:dyDescent="0.25">
      <c r="A45" s="45"/>
      <c r="B45" s="46"/>
      <c r="C45" s="46">
        <v>221</v>
      </c>
      <c r="D45" s="46"/>
      <c r="E45" s="46"/>
      <c r="F45" s="46"/>
      <c r="G45" s="46"/>
      <c r="H45" s="46"/>
      <c r="I45" s="79"/>
      <c r="J45" s="46" t="s">
        <v>37</v>
      </c>
      <c r="K45" s="46"/>
      <c r="L45" s="47">
        <f t="shared" ref="L45:AC45" si="13">L44</f>
        <v>27100</v>
      </c>
      <c r="M45" s="47">
        <f t="shared" si="13"/>
        <v>28100</v>
      </c>
      <c r="N45" s="47">
        <f t="shared" si="13"/>
        <v>28100</v>
      </c>
      <c r="O45" s="47">
        <f t="shared" si="13"/>
        <v>378950</v>
      </c>
      <c r="P45" s="47">
        <f t="shared" si="13"/>
        <v>378950</v>
      </c>
      <c r="Q45" s="47">
        <f t="shared" si="13"/>
        <v>27300</v>
      </c>
      <c r="R45" s="47">
        <f t="shared" si="13"/>
        <v>19380</v>
      </c>
      <c r="S45" s="47">
        <f t="shared" si="13"/>
        <v>371100</v>
      </c>
      <c r="T45" s="47">
        <f t="shared" si="13"/>
        <v>18480</v>
      </c>
      <c r="U45" s="47">
        <f t="shared" si="13"/>
        <v>10710</v>
      </c>
      <c r="V45" s="47">
        <f t="shared" si="13"/>
        <v>16740</v>
      </c>
      <c r="W45" s="47">
        <f t="shared" si="13"/>
        <v>24720</v>
      </c>
      <c r="X45" s="47">
        <f t="shared" si="13"/>
        <v>19420</v>
      </c>
      <c r="Y45" s="47">
        <f t="shared" si="13"/>
        <v>22100</v>
      </c>
      <c r="Z45" s="47">
        <f t="shared" si="13"/>
        <v>33800</v>
      </c>
      <c r="AA45" s="47">
        <f t="shared" si="13"/>
        <v>22700</v>
      </c>
      <c r="AB45" s="47">
        <f t="shared" si="13"/>
        <v>25600</v>
      </c>
      <c r="AC45" s="47">
        <f t="shared" si="13"/>
        <v>25600</v>
      </c>
      <c r="AD45" s="48"/>
      <c r="AE45" s="43"/>
      <c r="AF45" s="43"/>
      <c r="AG45" s="43"/>
      <c r="AH45" s="43"/>
      <c r="AI45" s="43"/>
      <c r="AJ45" s="43"/>
      <c r="AK45" s="43"/>
      <c r="AL45" s="43"/>
    </row>
    <row r="46" spans="1:38" s="4" customFormat="1" ht="13.5" thickBot="1" x14ac:dyDescent="0.25">
      <c r="A46" s="29"/>
      <c r="B46" s="29"/>
      <c r="C46" s="29"/>
      <c r="D46" s="29"/>
      <c r="E46" s="29"/>
      <c r="F46" s="29"/>
      <c r="G46" s="29"/>
      <c r="H46" s="29"/>
      <c r="I46" s="26"/>
      <c r="J46" s="29" t="s">
        <v>38</v>
      </c>
      <c r="K46" s="29"/>
      <c r="L46" s="49"/>
      <c r="M46" s="49"/>
      <c r="N46" s="49"/>
      <c r="O46" s="49"/>
      <c r="P46" s="49"/>
      <c r="Q46" s="49"/>
      <c r="R46" s="49"/>
      <c r="S46" s="49"/>
      <c r="T46" s="49"/>
      <c r="U46" s="49"/>
      <c r="V46" s="49"/>
      <c r="W46" s="49"/>
      <c r="X46" s="49"/>
      <c r="Y46" s="49"/>
      <c r="Z46" s="49"/>
      <c r="AA46" s="49"/>
      <c r="AB46" s="49"/>
      <c r="AC46" s="49"/>
      <c r="AD46" s="50"/>
      <c r="AE46" s="43"/>
      <c r="AF46" s="43"/>
      <c r="AG46" s="43"/>
      <c r="AH46" s="43"/>
      <c r="AI46" s="43"/>
      <c r="AJ46" s="43"/>
      <c r="AK46" s="43"/>
      <c r="AL46" s="43"/>
    </row>
    <row r="47" spans="1:38" s="4" customFormat="1" hidden="1" x14ac:dyDescent="0.2">
      <c r="A47" s="80">
        <f>A43+1</f>
        <v>26</v>
      </c>
      <c r="B47" s="51" t="s">
        <v>106</v>
      </c>
      <c r="C47" s="32">
        <v>222003</v>
      </c>
      <c r="D47" s="32" t="s">
        <v>21</v>
      </c>
      <c r="E47" s="32"/>
      <c r="F47" s="32"/>
      <c r="G47" s="32"/>
      <c r="H47" s="26"/>
      <c r="I47" s="26">
        <v>41</v>
      </c>
      <c r="J47" s="80" t="s">
        <v>31</v>
      </c>
      <c r="K47" s="32"/>
      <c r="L47" s="35">
        <v>800</v>
      </c>
      <c r="M47" s="35">
        <v>800</v>
      </c>
      <c r="N47" s="35">
        <v>800</v>
      </c>
      <c r="O47" s="35">
        <v>800</v>
      </c>
      <c r="P47" s="35">
        <v>800</v>
      </c>
      <c r="Q47" s="35">
        <v>800</v>
      </c>
      <c r="R47" s="35">
        <v>800</v>
      </c>
      <c r="S47" s="35">
        <v>310</v>
      </c>
      <c r="T47" s="35">
        <v>1150</v>
      </c>
      <c r="U47" s="35">
        <v>200</v>
      </c>
      <c r="V47" s="35">
        <v>150</v>
      </c>
      <c r="W47" s="35">
        <v>30</v>
      </c>
      <c r="X47" s="35">
        <v>0</v>
      </c>
      <c r="Y47" s="35">
        <v>500</v>
      </c>
      <c r="Z47" s="35">
        <v>0</v>
      </c>
      <c r="AA47" s="35">
        <v>500</v>
      </c>
      <c r="AB47" s="35">
        <v>500</v>
      </c>
      <c r="AC47" s="35">
        <v>500</v>
      </c>
      <c r="AD47" s="56"/>
      <c r="AE47" s="43"/>
      <c r="AF47" s="43"/>
      <c r="AG47" s="43"/>
      <c r="AH47" s="43"/>
      <c r="AI47" s="43"/>
      <c r="AJ47" s="43"/>
      <c r="AK47" s="43"/>
      <c r="AL47" s="43"/>
    </row>
    <row r="48" spans="1:38" hidden="1" x14ac:dyDescent="0.2">
      <c r="A48" s="54">
        <f>A47+1</f>
        <v>27</v>
      </c>
      <c r="B48" s="51" t="s">
        <v>106</v>
      </c>
      <c r="C48" s="54">
        <v>223001</v>
      </c>
      <c r="D48" s="54" t="s">
        <v>21</v>
      </c>
      <c r="E48" s="54"/>
      <c r="F48" s="54"/>
      <c r="G48" s="54" t="s">
        <v>2</v>
      </c>
      <c r="H48" s="54">
        <v>1</v>
      </c>
      <c r="I48" s="26">
        <v>41</v>
      </c>
      <c r="J48" s="54" t="s">
        <v>76</v>
      </c>
      <c r="K48" s="54" t="s">
        <v>3</v>
      </c>
      <c r="L48" s="35">
        <v>600</v>
      </c>
      <c r="M48" s="35">
        <v>700</v>
      </c>
      <c r="N48" s="35">
        <v>700</v>
      </c>
      <c r="O48" s="35">
        <v>600</v>
      </c>
      <c r="P48" s="35">
        <v>500</v>
      </c>
      <c r="Q48" s="35">
        <v>500</v>
      </c>
      <c r="R48" s="35">
        <v>500</v>
      </c>
      <c r="S48" s="35">
        <v>300</v>
      </c>
      <c r="T48" s="35">
        <v>100</v>
      </c>
      <c r="U48" s="35">
        <v>100</v>
      </c>
      <c r="V48" s="35">
        <v>250</v>
      </c>
      <c r="W48" s="35">
        <v>0</v>
      </c>
      <c r="X48" s="35">
        <v>0</v>
      </c>
      <c r="Y48" s="35">
        <v>50</v>
      </c>
      <c r="Z48" s="35">
        <v>0</v>
      </c>
      <c r="AA48" s="35">
        <v>50</v>
      </c>
      <c r="AB48" s="35">
        <v>50</v>
      </c>
      <c r="AC48" s="35">
        <v>50</v>
      </c>
      <c r="AD48" s="56"/>
      <c r="AE48" s="17"/>
      <c r="AF48" s="17"/>
      <c r="AG48" s="17"/>
      <c r="AH48" s="17"/>
      <c r="AI48" s="17"/>
      <c r="AJ48" s="17"/>
      <c r="AK48" s="17"/>
      <c r="AL48" s="17"/>
    </row>
    <row r="49" spans="1:44" ht="22.5" hidden="1" x14ac:dyDescent="0.2">
      <c r="A49" s="54">
        <f t="shared" ref="A49:A59" si="14">A48+1</f>
        <v>28</v>
      </c>
      <c r="B49" s="51" t="s">
        <v>106</v>
      </c>
      <c r="C49" s="54">
        <v>223001</v>
      </c>
      <c r="D49" s="54" t="s">
        <v>21</v>
      </c>
      <c r="E49" s="54"/>
      <c r="F49" s="54"/>
      <c r="G49" s="54"/>
      <c r="H49" s="54">
        <v>2</v>
      </c>
      <c r="I49" s="26">
        <v>41</v>
      </c>
      <c r="J49" s="54" t="s">
        <v>115</v>
      </c>
      <c r="K49" s="54"/>
      <c r="L49" s="35">
        <v>1100</v>
      </c>
      <c r="M49" s="35">
        <v>1000</v>
      </c>
      <c r="N49" s="35">
        <v>800</v>
      </c>
      <c r="O49" s="35">
        <v>800</v>
      </c>
      <c r="P49" s="35">
        <v>800</v>
      </c>
      <c r="Q49" s="35">
        <v>800</v>
      </c>
      <c r="R49" s="35">
        <v>800</v>
      </c>
      <c r="S49" s="35">
        <v>70</v>
      </c>
      <c r="T49" s="35">
        <v>800</v>
      </c>
      <c r="U49" s="35">
        <v>2110</v>
      </c>
      <c r="V49" s="35">
        <v>580</v>
      </c>
      <c r="W49" s="35">
        <v>1200</v>
      </c>
      <c r="X49" s="35">
        <v>1670</v>
      </c>
      <c r="Y49" s="35">
        <v>1200</v>
      </c>
      <c r="Z49" s="35">
        <v>1250</v>
      </c>
      <c r="AA49" s="35">
        <v>1300</v>
      </c>
      <c r="AB49" s="35">
        <v>1300</v>
      </c>
      <c r="AC49" s="35">
        <v>1300</v>
      </c>
      <c r="AD49" s="56" t="s">
        <v>275</v>
      </c>
      <c r="AE49" s="17"/>
      <c r="AF49" s="17"/>
      <c r="AG49" s="17"/>
      <c r="AH49" s="17"/>
      <c r="AI49" s="17"/>
      <c r="AJ49" s="17"/>
      <c r="AK49" s="17"/>
      <c r="AL49" s="17"/>
    </row>
    <row r="50" spans="1:44" ht="22.5" hidden="1" x14ac:dyDescent="0.2">
      <c r="A50" s="54">
        <f t="shared" si="14"/>
        <v>29</v>
      </c>
      <c r="B50" s="51" t="s">
        <v>106</v>
      </c>
      <c r="C50" s="54">
        <v>223001</v>
      </c>
      <c r="D50" s="54" t="s">
        <v>21</v>
      </c>
      <c r="E50" s="54"/>
      <c r="F50" s="54"/>
      <c r="G50" s="54"/>
      <c r="H50" s="54">
        <v>3</v>
      </c>
      <c r="I50" s="26">
        <v>41</v>
      </c>
      <c r="J50" s="81" t="s">
        <v>184</v>
      </c>
      <c r="K50" s="54" t="s">
        <v>3</v>
      </c>
      <c r="L50" s="35">
        <v>170</v>
      </c>
      <c r="M50" s="35">
        <v>170</v>
      </c>
      <c r="N50" s="35">
        <v>170</v>
      </c>
      <c r="O50" s="35">
        <v>920</v>
      </c>
      <c r="P50" s="35">
        <v>980</v>
      </c>
      <c r="Q50" s="35">
        <v>1100</v>
      </c>
      <c r="R50" s="35">
        <v>1460</v>
      </c>
      <c r="S50" s="35">
        <v>950</v>
      </c>
      <c r="T50" s="35">
        <v>1360</v>
      </c>
      <c r="U50" s="35">
        <v>1400</v>
      </c>
      <c r="V50" s="35">
        <v>1420</v>
      </c>
      <c r="W50" s="35">
        <v>1220</v>
      </c>
      <c r="X50" s="35">
        <v>1130</v>
      </c>
      <c r="Y50" s="35">
        <v>1400</v>
      </c>
      <c r="Z50" s="35">
        <v>1400</v>
      </c>
      <c r="AA50" s="35">
        <v>1400</v>
      </c>
      <c r="AB50" s="35">
        <v>1400</v>
      </c>
      <c r="AC50" s="35">
        <v>1400</v>
      </c>
      <c r="AD50" s="56"/>
      <c r="AE50" s="17"/>
      <c r="AF50" s="17"/>
      <c r="AG50" s="17"/>
      <c r="AH50" s="17"/>
      <c r="AI50" s="17"/>
      <c r="AJ50" s="17"/>
      <c r="AK50" s="17"/>
      <c r="AL50" s="17"/>
    </row>
    <row r="51" spans="1:44" hidden="1" x14ac:dyDescent="0.2">
      <c r="A51" s="54">
        <f t="shared" si="14"/>
        <v>30</v>
      </c>
      <c r="B51" s="51" t="s">
        <v>106</v>
      </c>
      <c r="C51" s="54">
        <v>223001</v>
      </c>
      <c r="D51" s="54" t="s">
        <v>21</v>
      </c>
      <c r="E51" s="54"/>
      <c r="F51" s="54"/>
      <c r="G51" s="54" t="s">
        <v>2</v>
      </c>
      <c r="H51" s="54">
        <v>4</v>
      </c>
      <c r="I51" s="26">
        <v>41</v>
      </c>
      <c r="J51" s="54" t="s">
        <v>77</v>
      </c>
      <c r="K51" s="54" t="s">
        <v>3</v>
      </c>
      <c r="L51" s="35">
        <v>30</v>
      </c>
      <c r="M51" s="35">
        <v>30</v>
      </c>
      <c r="N51" s="35">
        <v>30</v>
      </c>
      <c r="O51" s="35">
        <v>30</v>
      </c>
      <c r="P51" s="35">
        <v>30</v>
      </c>
      <c r="Q51" s="35">
        <v>30</v>
      </c>
      <c r="R51" s="35">
        <v>30</v>
      </c>
      <c r="S51" s="35">
        <v>10</v>
      </c>
      <c r="T51" s="35">
        <v>20</v>
      </c>
      <c r="U51" s="35">
        <v>10</v>
      </c>
      <c r="V51" s="35">
        <v>10</v>
      </c>
      <c r="W51" s="35">
        <v>10</v>
      </c>
      <c r="X51" s="35">
        <v>10</v>
      </c>
      <c r="Y51" s="35">
        <v>20</v>
      </c>
      <c r="Z51" s="35">
        <v>10</v>
      </c>
      <c r="AA51" s="35">
        <v>20</v>
      </c>
      <c r="AB51" s="35">
        <v>20</v>
      </c>
      <c r="AC51" s="35">
        <v>20</v>
      </c>
      <c r="AD51" s="56"/>
      <c r="AE51" s="17"/>
      <c r="AF51" s="17"/>
      <c r="AG51" s="17"/>
      <c r="AH51" s="17"/>
      <c r="AI51" s="17"/>
      <c r="AJ51" s="17"/>
      <c r="AK51" s="17"/>
      <c r="AL51" s="17"/>
    </row>
    <row r="52" spans="1:44" ht="22.5" hidden="1" x14ac:dyDescent="0.2">
      <c r="A52" s="54">
        <f t="shared" si="14"/>
        <v>31</v>
      </c>
      <c r="B52" s="51" t="s">
        <v>106</v>
      </c>
      <c r="C52" s="54">
        <v>223001</v>
      </c>
      <c r="D52" s="54" t="s">
        <v>21</v>
      </c>
      <c r="E52" s="54"/>
      <c r="F52" s="54"/>
      <c r="G52" s="54" t="s">
        <v>2</v>
      </c>
      <c r="H52" s="54">
        <v>5</v>
      </c>
      <c r="I52" s="26">
        <v>41</v>
      </c>
      <c r="J52" s="54" t="s">
        <v>78</v>
      </c>
      <c r="K52" s="54" t="s">
        <v>3</v>
      </c>
      <c r="L52" s="35">
        <v>70</v>
      </c>
      <c r="M52" s="35">
        <v>70</v>
      </c>
      <c r="N52" s="35">
        <v>160</v>
      </c>
      <c r="O52" s="35">
        <v>160</v>
      </c>
      <c r="P52" s="35">
        <v>160</v>
      </c>
      <c r="Q52" s="35">
        <v>160</v>
      </c>
      <c r="R52" s="35">
        <v>30</v>
      </c>
      <c r="S52" s="35">
        <v>120</v>
      </c>
      <c r="T52" s="35">
        <v>30</v>
      </c>
      <c r="U52" s="35">
        <v>110</v>
      </c>
      <c r="V52" s="35">
        <v>350</v>
      </c>
      <c r="W52" s="35">
        <v>190</v>
      </c>
      <c r="X52" s="35">
        <v>410</v>
      </c>
      <c r="Y52" s="35">
        <v>400</v>
      </c>
      <c r="Z52" s="35">
        <v>400</v>
      </c>
      <c r="AA52" s="35">
        <v>400</v>
      </c>
      <c r="AB52" s="35">
        <v>400</v>
      </c>
      <c r="AC52" s="35">
        <v>400</v>
      </c>
      <c r="AD52" s="56" t="s">
        <v>164</v>
      </c>
      <c r="AE52" s="17"/>
      <c r="AF52" s="17"/>
      <c r="AG52" s="17"/>
      <c r="AH52" s="17"/>
      <c r="AI52" s="17"/>
      <c r="AJ52" s="17"/>
      <c r="AK52" s="17"/>
      <c r="AL52" s="17"/>
    </row>
    <row r="53" spans="1:44" ht="146.25" hidden="1" x14ac:dyDescent="0.2">
      <c r="A53" s="54">
        <f t="shared" si="14"/>
        <v>32</v>
      </c>
      <c r="B53" s="51" t="s">
        <v>106</v>
      </c>
      <c r="C53" s="82">
        <v>223001</v>
      </c>
      <c r="D53" s="54" t="s">
        <v>21</v>
      </c>
      <c r="E53" s="54"/>
      <c r="F53" s="54"/>
      <c r="G53" s="54"/>
      <c r="H53" s="54">
        <v>6</v>
      </c>
      <c r="I53" s="26">
        <v>41</v>
      </c>
      <c r="J53" s="54" t="s">
        <v>79</v>
      </c>
      <c r="K53" s="54" t="s">
        <v>3</v>
      </c>
      <c r="L53" s="35">
        <v>108960</v>
      </c>
      <c r="M53" s="35">
        <v>108960</v>
      </c>
      <c r="N53" s="35">
        <v>108960</v>
      </c>
      <c r="O53" s="35">
        <v>108960</v>
      </c>
      <c r="P53" s="35">
        <v>108960</v>
      </c>
      <c r="Q53" s="35">
        <v>108960</v>
      </c>
      <c r="R53" s="35">
        <v>98960</v>
      </c>
      <c r="S53" s="35">
        <v>40900</v>
      </c>
      <c r="T53" s="35">
        <v>45460</v>
      </c>
      <c r="U53" s="35">
        <v>64600</v>
      </c>
      <c r="V53" s="35">
        <v>48630</v>
      </c>
      <c r="W53" s="35">
        <v>44920</v>
      </c>
      <c r="X53" s="35">
        <v>52820</v>
      </c>
      <c r="Y53" s="35">
        <v>62750</v>
      </c>
      <c r="Z53" s="35">
        <v>64000</v>
      </c>
      <c r="AA53" s="35">
        <v>65000</v>
      </c>
      <c r="AB53" s="35">
        <v>67000</v>
      </c>
      <c r="AC53" s="35">
        <v>69000</v>
      </c>
      <c r="AD53" s="52" t="s">
        <v>305</v>
      </c>
      <c r="AE53" s="83"/>
      <c r="AF53" s="63"/>
      <c r="AG53" s="63"/>
      <c r="AH53" s="63"/>
      <c r="AI53" s="17"/>
      <c r="AJ53" s="63"/>
      <c r="AK53" s="17"/>
      <c r="AL53" s="63"/>
      <c r="AN53" s="6"/>
      <c r="AP53" s="6"/>
      <c r="AR53" s="6"/>
    </row>
    <row r="54" spans="1:44" ht="146.25" hidden="1" x14ac:dyDescent="0.2">
      <c r="A54" s="73">
        <f t="shared" si="14"/>
        <v>33</v>
      </c>
      <c r="B54" s="51" t="s">
        <v>106</v>
      </c>
      <c r="C54" s="84">
        <v>223001</v>
      </c>
      <c r="D54" s="73" t="s">
        <v>21</v>
      </c>
      <c r="E54" s="73"/>
      <c r="F54" s="73"/>
      <c r="G54" s="73" t="s">
        <v>2</v>
      </c>
      <c r="H54" s="73">
        <v>7</v>
      </c>
      <c r="I54" s="26">
        <v>41</v>
      </c>
      <c r="J54" s="73" t="s">
        <v>80</v>
      </c>
      <c r="K54" s="73" t="s">
        <v>3</v>
      </c>
      <c r="L54" s="35">
        <v>34000</v>
      </c>
      <c r="M54" s="35">
        <v>34000</v>
      </c>
      <c r="N54" s="35">
        <v>34000</v>
      </c>
      <c r="O54" s="35">
        <v>34000</v>
      </c>
      <c r="P54" s="35">
        <v>34000</v>
      </c>
      <c r="Q54" s="35">
        <v>43000</v>
      </c>
      <c r="R54" s="35">
        <v>38000</v>
      </c>
      <c r="S54" s="35">
        <v>14770</v>
      </c>
      <c r="T54" s="35">
        <v>18990</v>
      </c>
      <c r="U54" s="35">
        <v>24560</v>
      </c>
      <c r="V54" s="35">
        <v>29540</v>
      </c>
      <c r="W54" s="35">
        <v>32090</v>
      </c>
      <c r="X54" s="35">
        <v>25720</v>
      </c>
      <c r="Y54" s="35">
        <v>39800</v>
      </c>
      <c r="Z54" s="35">
        <v>38000</v>
      </c>
      <c r="AA54" s="35">
        <v>39800</v>
      </c>
      <c r="AB54" s="35">
        <v>39800</v>
      </c>
      <c r="AC54" s="35">
        <v>41000</v>
      </c>
      <c r="AD54" s="56" t="s">
        <v>306</v>
      </c>
      <c r="AE54" s="83"/>
      <c r="AF54" s="63"/>
      <c r="AG54" s="63"/>
      <c r="AH54" s="63"/>
      <c r="AI54" s="17"/>
      <c r="AJ54" s="63"/>
      <c r="AK54" s="17"/>
      <c r="AL54" s="17"/>
    </row>
    <row r="55" spans="1:44" hidden="1" x14ac:dyDescent="0.2">
      <c r="A55" s="73">
        <f t="shared" si="14"/>
        <v>34</v>
      </c>
      <c r="B55" s="51" t="s">
        <v>106</v>
      </c>
      <c r="C55" s="84">
        <v>223001</v>
      </c>
      <c r="D55" s="73" t="s">
        <v>21</v>
      </c>
      <c r="E55" s="73"/>
      <c r="F55" s="73"/>
      <c r="G55" s="73"/>
      <c r="H55" s="73">
        <v>8</v>
      </c>
      <c r="I55" s="26">
        <v>41</v>
      </c>
      <c r="J55" s="73" t="s">
        <v>81</v>
      </c>
      <c r="K55" s="73" t="s">
        <v>3</v>
      </c>
      <c r="L55" s="35">
        <v>30</v>
      </c>
      <c r="M55" s="35">
        <v>30</v>
      </c>
      <c r="N55" s="35">
        <v>30</v>
      </c>
      <c r="O55" s="35">
        <v>30</v>
      </c>
      <c r="P55" s="35">
        <v>30</v>
      </c>
      <c r="Q55" s="35">
        <v>30</v>
      </c>
      <c r="R55" s="35">
        <v>30</v>
      </c>
      <c r="S55" s="35">
        <v>0</v>
      </c>
      <c r="T55" s="35">
        <v>0</v>
      </c>
      <c r="U55" s="35">
        <v>0</v>
      </c>
      <c r="V55" s="35">
        <v>0</v>
      </c>
      <c r="W55" s="35">
        <v>0</v>
      </c>
      <c r="X55" s="35">
        <v>0</v>
      </c>
      <c r="Y55" s="35">
        <v>20</v>
      </c>
      <c r="Z55" s="35">
        <v>0</v>
      </c>
      <c r="AA55" s="35">
        <v>20</v>
      </c>
      <c r="AB55" s="35">
        <v>20</v>
      </c>
      <c r="AC55" s="35">
        <v>20</v>
      </c>
      <c r="AD55" s="56"/>
      <c r="AE55" s="17"/>
      <c r="AF55" s="17"/>
      <c r="AG55" s="17"/>
      <c r="AH55" s="17"/>
      <c r="AI55" s="17"/>
      <c r="AJ55" s="17"/>
      <c r="AK55" s="17"/>
      <c r="AL55" s="17"/>
    </row>
    <row r="56" spans="1:44" ht="33.75" hidden="1" x14ac:dyDescent="0.2">
      <c r="A56" s="73">
        <f t="shared" si="14"/>
        <v>35</v>
      </c>
      <c r="B56" s="51" t="s">
        <v>106</v>
      </c>
      <c r="C56" s="84">
        <v>223001</v>
      </c>
      <c r="D56" s="73" t="s">
        <v>21</v>
      </c>
      <c r="E56" s="73"/>
      <c r="F56" s="73"/>
      <c r="G56" s="73"/>
      <c r="H56" s="73">
        <v>9</v>
      </c>
      <c r="I56" s="26">
        <v>41</v>
      </c>
      <c r="J56" s="73" t="s">
        <v>104</v>
      </c>
      <c r="K56" s="73"/>
      <c r="L56" s="35">
        <v>300</v>
      </c>
      <c r="M56" s="35">
        <v>300</v>
      </c>
      <c r="N56" s="35">
        <v>300</v>
      </c>
      <c r="O56" s="35">
        <v>300</v>
      </c>
      <c r="P56" s="35">
        <v>300</v>
      </c>
      <c r="Q56" s="35">
        <v>300</v>
      </c>
      <c r="R56" s="35">
        <v>300</v>
      </c>
      <c r="S56" s="35">
        <v>0</v>
      </c>
      <c r="T56" s="35">
        <v>0</v>
      </c>
      <c r="U56" s="35">
        <v>0</v>
      </c>
      <c r="V56" s="35">
        <v>0</v>
      </c>
      <c r="W56" s="35">
        <v>0</v>
      </c>
      <c r="X56" s="35">
        <v>0</v>
      </c>
      <c r="Y56" s="35">
        <v>300</v>
      </c>
      <c r="Z56" s="35">
        <v>0</v>
      </c>
      <c r="AA56" s="35">
        <v>300</v>
      </c>
      <c r="AB56" s="35">
        <v>300</v>
      </c>
      <c r="AC56" s="35">
        <v>300</v>
      </c>
      <c r="AD56" s="56" t="s">
        <v>215</v>
      </c>
      <c r="AE56" s="17"/>
      <c r="AF56" s="17"/>
      <c r="AG56" s="17"/>
      <c r="AH56" s="17"/>
      <c r="AI56" s="17"/>
      <c r="AJ56" s="17"/>
      <c r="AK56" s="17"/>
      <c r="AL56" s="17"/>
    </row>
    <row r="57" spans="1:44" ht="123.75" hidden="1" x14ac:dyDescent="0.2">
      <c r="A57" s="73">
        <f>A56+1</f>
        <v>36</v>
      </c>
      <c r="B57" s="51" t="s">
        <v>106</v>
      </c>
      <c r="C57" s="84">
        <v>223003</v>
      </c>
      <c r="D57" s="73" t="s">
        <v>21</v>
      </c>
      <c r="E57" s="73"/>
      <c r="F57" s="73"/>
      <c r="G57" s="73"/>
      <c r="H57" s="73"/>
      <c r="I57" s="26">
        <v>41</v>
      </c>
      <c r="J57" s="73" t="s">
        <v>60</v>
      </c>
      <c r="K57" s="73" t="s">
        <v>3</v>
      </c>
      <c r="L57" s="35">
        <v>5800</v>
      </c>
      <c r="M57" s="35">
        <v>4900</v>
      </c>
      <c r="N57" s="35">
        <v>4900</v>
      </c>
      <c r="O57" s="35">
        <v>4560</v>
      </c>
      <c r="P57" s="35">
        <v>4120</v>
      </c>
      <c r="Q57" s="35">
        <v>2580</v>
      </c>
      <c r="R57" s="35">
        <v>2580</v>
      </c>
      <c r="S57" s="35">
        <v>4120</v>
      </c>
      <c r="T57" s="35">
        <v>3060</v>
      </c>
      <c r="U57" s="35">
        <v>2340</v>
      </c>
      <c r="V57" s="35">
        <v>0</v>
      </c>
      <c r="W57" s="35">
        <v>0</v>
      </c>
      <c r="X57" s="35">
        <v>0</v>
      </c>
      <c r="Y57" s="35">
        <v>0</v>
      </c>
      <c r="Z57" s="35">
        <v>0</v>
      </c>
      <c r="AA57" s="35">
        <v>0</v>
      </c>
      <c r="AB57" s="35">
        <v>0</v>
      </c>
      <c r="AC57" s="35">
        <v>0</v>
      </c>
      <c r="AD57" s="56" t="s">
        <v>216</v>
      </c>
      <c r="AE57" s="17"/>
      <c r="AF57" s="17"/>
      <c r="AG57" s="17"/>
      <c r="AH57" s="17"/>
      <c r="AI57" s="17"/>
      <c r="AJ57" s="17"/>
      <c r="AK57" s="17"/>
      <c r="AL57" s="17"/>
    </row>
    <row r="58" spans="1:44" hidden="1" x14ac:dyDescent="0.2">
      <c r="A58" s="73">
        <f t="shared" si="14"/>
        <v>37</v>
      </c>
      <c r="B58" s="73"/>
      <c r="C58" s="84"/>
      <c r="D58" s="73"/>
      <c r="E58" s="73"/>
      <c r="F58" s="73"/>
      <c r="G58" s="73"/>
      <c r="H58" s="73"/>
      <c r="I58" s="73"/>
      <c r="J58" s="73"/>
      <c r="K58" s="73"/>
      <c r="L58" s="75"/>
      <c r="M58" s="75"/>
      <c r="N58" s="75"/>
      <c r="O58" s="75"/>
      <c r="P58" s="75"/>
      <c r="Q58" s="75"/>
      <c r="R58" s="75"/>
      <c r="S58" s="75"/>
      <c r="T58" s="75"/>
      <c r="U58" s="75"/>
      <c r="V58" s="75"/>
      <c r="W58" s="75"/>
      <c r="X58" s="75"/>
      <c r="Y58" s="75"/>
      <c r="Z58" s="75"/>
      <c r="AA58" s="75"/>
      <c r="AB58" s="75"/>
      <c r="AC58" s="75"/>
      <c r="AD58" s="85"/>
      <c r="AE58" s="17"/>
      <c r="AF58" s="17"/>
      <c r="AG58" s="17"/>
      <c r="AH58" s="17"/>
      <c r="AI58" s="17"/>
      <c r="AJ58" s="17"/>
      <c r="AK58" s="17"/>
      <c r="AL58" s="17"/>
    </row>
    <row r="59" spans="1:44" ht="13.5" hidden="1" thickBot="1" x14ac:dyDescent="0.25">
      <c r="A59" s="73">
        <f t="shared" si="14"/>
        <v>38</v>
      </c>
      <c r="B59" s="73"/>
      <c r="C59" s="84"/>
      <c r="D59" s="73"/>
      <c r="E59" s="73"/>
      <c r="F59" s="73"/>
      <c r="G59" s="73"/>
      <c r="H59" s="73"/>
      <c r="I59" s="73"/>
      <c r="J59" s="73"/>
      <c r="K59" s="73"/>
      <c r="L59" s="75"/>
      <c r="M59" s="75"/>
      <c r="N59" s="75"/>
      <c r="O59" s="75"/>
      <c r="P59" s="75"/>
      <c r="Q59" s="75"/>
      <c r="R59" s="75"/>
      <c r="S59" s="75"/>
      <c r="T59" s="75"/>
      <c r="U59" s="75"/>
      <c r="V59" s="75"/>
      <c r="W59" s="75"/>
      <c r="X59" s="75"/>
      <c r="Y59" s="75"/>
      <c r="Z59" s="75"/>
      <c r="AA59" s="75"/>
      <c r="AB59" s="75"/>
      <c r="AC59" s="75"/>
      <c r="AD59" s="85"/>
      <c r="AE59" s="17"/>
      <c r="AF59" s="17"/>
      <c r="AG59" s="17"/>
      <c r="AH59" s="17"/>
      <c r="AI59" s="17"/>
      <c r="AJ59" s="17"/>
      <c r="AK59" s="17"/>
      <c r="AL59" s="17"/>
    </row>
    <row r="60" spans="1:44" s="4" customFormat="1" ht="13.5" hidden="1" thickBot="1" x14ac:dyDescent="0.25">
      <c r="A60" s="45"/>
      <c r="B60" s="46"/>
      <c r="C60" s="46"/>
      <c r="D60" s="46"/>
      <c r="E60" s="46"/>
      <c r="F60" s="46"/>
      <c r="G60" s="46"/>
      <c r="H60" s="46"/>
      <c r="I60" s="46"/>
      <c r="J60" s="46" t="s">
        <v>10</v>
      </c>
      <c r="K60" s="46"/>
      <c r="L60" s="47">
        <f t="shared" ref="L60:AC60" si="15">SUM(L47:L59)</f>
        <v>151860</v>
      </c>
      <c r="M60" s="47">
        <f t="shared" si="15"/>
        <v>150960</v>
      </c>
      <c r="N60" s="47">
        <f t="shared" si="15"/>
        <v>150850</v>
      </c>
      <c r="O60" s="47">
        <f t="shared" si="15"/>
        <v>151160</v>
      </c>
      <c r="P60" s="47">
        <f t="shared" si="15"/>
        <v>150680</v>
      </c>
      <c r="Q60" s="47">
        <f t="shared" si="15"/>
        <v>158260</v>
      </c>
      <c r="R60" s="47">
        <f t="shared" si="15"/>
        <v>143490</v>
      </c>
      <c r="S60" s="47">
        <f t="shared" si="15"/>
        <v>61550</v>
      </c>
      <c r="T60" s="47">
        <f t="shared" si="15"/>
        <v>70970</v>
      </c>
      <c r="U60" s="47">
        <f t="shared" si="15"/>
        <v>95430</v>
      </c>
      <c r="V60" s="47">
        <f t="shared" si="15"/>
        <v>80930</v>
      </c>
      <c r="W60" s="47">
        <f t="shared" si="15"/>
        <v>79660</v>
      </c>
      <c r="X60" s="47">
        <f t="shared" si="15"/>
        <v>81760</v>
      </c>
      <c r="Y60" s="47">
        <f t="shared" si="15"/>
        <v>106440</v>
      </c>
      <c r="Z60" s="47">
        <f t="shared" si="15"/>
        <v>105060</v>
      </c>
      <c r="AA60" s="47">
        <f t="shared" si="15"/>
        <v>108790</v>
      </c>
      <c r="AB60" s="47">
        <f t="shared" si="15"/>
        <v>110790</v>
      </c>
      <c r="AC60" s="47">
        <f t="shared" si="15"/>
        <v>113990</v>
      </c>
      <c r="AD60" s="48"/>
      <c r="AE60" s="43"/>
      <c r="AF60" s="43"/>
      <c r="AG60" s="43"/>
      <c r="AH60" s="43"/>
      <c r="AI60" s="43"/>
      <c r="AJ60" s="43"/>
      <c r="AK60" s="43"/>
      <c r="AL60" s="43"/>
    </row>
    <row r="61" spans="1:44" s="4" customFormat="1" ht="13.5" thickBot="1" x14ac:dyDescent="0.25">
      <c r="A61" s="45"/>
      <c r="B61" s="46"/>
      <c r="C61" s="46">
        <v>222.22300000000001</v>
      </c>
      <c r="D61" s="46"/>
      <c r="E61" s="46"/>
      <c r="F61" s="46"/>
      <c r="G61" s="46"/>
      <c r="H61" s="46"/>
      <c r="I61" s="46"/>
      <c r="J61" s="46" t="s">
        <v>39</v>
      </c>
      <c r="K61" s="46"/>
      <c r="L61" s="47">
        <f t="shared" ref="L61:AC61" si="16">L60</f>
        <v>151860</v>
      </c>
      <c r="M61" s="47">
        <f t="shared" si="16"/>
        <v>150960</v>
      </c>
      <c r="N61" s="47">
        <f t="shared" si="16"/>
        <v>150850</v>
      </c>
      <c r="O61" s="47">
        <f t="shared" si="16"/>
        <v>151160</v>
      </c>
      <c r="P61" s="47">
        <f t="shared" si="16"/>
        <v>150680</v>
      </c>
      <c r="Q61" s="47">
        <f t="shared" si="16"/>
        <v>158260</v>
      </c>
      <c r="R61" s="47">
        <f t="shared" si="16"/>
        <v>143490</v>
      </c>
      <c r="S61" s="47">
        <f t="shared" si="16"/>
        <v>61550</v>
      </c>
      <c r="T61" s="47">
        <f t="shared" si="16"/>
        <v>70970</v>
      </c>
      <c r="U61" s="47">
        <f t="shared" si="16"/>
        <v>95430</v>
      </c>
      <c r="V61" s="47">
        <f t="shared" si="16"/>
        <v>80930</v>
      </c>
      <c r="W61" s="47">
        <f t="shared" si="16"/>
        <v>79660</v>
      </c>
      <c r="X61" s="47">
        <f t="shared" si="16"/>
        <v>81760</v>
      </c>
      <c r="Y61" s="47">
        <f t="shared" si="16"/>
        <v>106440</v>
      </c>
      <c r="Z61" s="47">
        <f t="shared" si="16"/>
        <v>105060</v>
      </c>
      <c r="AA61" s="47">
        <f t="shared" si="16"/>
        <v>108790</v>
      </c>
      <c r="AB61" s="47">
        <f t="shared" si="16"/>
        <v>110790</v>
      </c>
      <c r="AC61" s="47">
        <f t="shared" si="16"/>
        <v>113990</v>
      </c>
      <c r="AD61" s="48"/>
      <c r="AE61" s="43"/>
      <c r="AF61" s="43"/>
      <c r="AG61" s="43"/>
      <c r="AH61" s="43"/>
      <c r="AI61" s="43"/>
      <c r="AJ61" s="43"/>
      <c r="AK61" s="43"/>
      <c r="AL61" s="43"/>
    </row>
    <row r="62" spans="1:44" s="4" customFormat="1" ht="13.5" thickBot="1" x14ac:dyDescent="0.25">
      <c r="A62" s="29"/>
      <c r="B62" s="29"/>
      <c r="C62" s="29"/>
      <c r="D62" s="29"/>
      <c r="E62" s="29"/>
      <c r="F62" s="29"/>
      <c r="G62" s="29"/>
      <c r="H62" s="29"/>
      <c r="I62" s="29"/>
      <c r="J62" s="29" t="s">
        <v>40</v>
      </c>
      <c r="K62" s="29"/>
      <c r="L62" s="86"/>
      <c r="M62" s="86"/>
      <c r="N62" s="86"/>
      <c r="O62" s="86"/>
      <c r="P62" s="86"/>
      <c r="Q62" s="86"/>
      <c r="R62" s="86"/>
      <c r="S62" s="86"/>
      <c r="T62" s="86"/>
      <c r="U62" s="86"/>
      <c r="V62" s="86"/>
      <c r="W62" s="86"/>
      <c r="X62" s="86"/>
      <c r="Y62" s="86"/>
      <c r="Z62" s="86"/>
      <c r="AA62" s="86"/>
      <c r="AB62" s="86"/>
      <c r="AC62" s="86"/>
      <c r="AD62" s="87"/>
      <c r="AE62" s="43"/>
      <c r="AF62" s="43"/>
      <c r="AG62" s="43"/>
      <c r="AH62" s="43"/>
      <c r="AI62" s="43"/>
      <c r="AJ62" s="43"/>
      <c r="AK62" s="43"/>
      <c r="AL62" s="43"/>
    </row>
    <row r="63" spans="1:44" ht="102" hidden="1" thickBot="1" x14ac:dyDescent="0.25">
      <c r="A63" s="32">
        <f>A59+1</f>
        <v>39</v>
      </c>
      <c r="B63" s="32" t="s">
        <v>1</v>
      </c>
      <c r="C63" s="32">
        <v>223002</v>
      </c>
      <c r="D63" s="32" t="s">
        <v>21</v>
      </c>
      <c r="E63" s="32"/>
      <c r="F63" s="32"/>
      <c r="G63" s="32" t="s">
        <v>2</v>
      </c>
      <c r="H63" s="32">
        <v>1</v>
      </c>
      <c r="I63" s="32">
        <v>41</v>
      </c>
      <c r="J63" s="32" t="s">
        <v>174</v>
      </c>
      <c r="K63" s="32" t="s">
        <v>3</v>
      </c>
      <c r="L63" s="75">
        <v>5290</v>
      </c>
      <c r="M63" s="75">
        <v>0</v>
      </c>
      <c r="N63" s="75">
        <v>0</v>
      </c>
      <c r="O63" s="75">
        <v>0</v>
      </c>
      <c r="P63" s="75">
        <v>0</v>
      </c>
      <c r="Q63" s="75">
        <v>0</v>
      </c>
      <c r="R63" s="75">
        <v>0</v>
      </c>
      <c r="S63" s="75">
        <v>0</v>
      </c>
      <c r="T63" s="75">
        <v>0</v>
      </c>
      <c r="U63" s="75">
        <v>0</v>
      </c>
      <c r="V63" s="75">
        <v>0</v>
      </c>
      <c r="W63" s="75">
        <v>0</v>
      </c>
      <c r="X63" s="75">
        <v>0</v>
      </c>
      <c r="Y63" s="75">
        <v>0</v>
      </c>
      <c r="Z63" s="75">
        <v>0</v>
      </c>
      <c r="AA63" s="75">
        <v>0</v>
      </c>
      <c r="AB63" s="75">
        <v>0</v>
      </c>
      <c r="AC63" s="35">
        <v>0</v>
      </c>
      <c r="AD63" s="85" t="s">
        <v>211</v>
      </c>
      <c r="AE63" s="17"/>
      <c r="AF63" s="17"/>
      <c r="AG63" s="17"/>
      <c r="AH63" s="17"/>
      <c r="AI63" s="17"/>
      <c r="AJ63" s="17"/>
      <c r="AK63" s="17"/>
      <c r="AL63" s="17"/>
    </row>
    <row r="64" spans="1:44" s="4" customFormat="1" ht="13.5" hidden="1" thickBot="1" x14ac:dyDescent="0.25">
      <c r="A64" s="45"/>
      <c r="B64" s="46"/>
      <c r="C64" s="46"/>
      <c r="D64" s="46"/>
      <c r="E64" s="46"/>
      <c r="F64" s="46"/>
      <c r="G64" s="46"/>
      <c r="H64" s="46"/>
      <c r="I64" s="46"/>
      <c r="J64" s="46" t="s">
        <v>10</v>
      </c>
      <c r="K64" s="46"/>
      <c r="L64" s="47">
        <f t="shared" ref="L64:AC64" si="17">SUM(L63)</f>
        <v>5290</v>
      </c>
      <c r="M64" s="47">
        <f t="shared" si="17"/>
        <v>0</v>
      </c>
      <c r="N64" s="47">
        <f t="shared" si="17"/>
        <v>0</v>
      </c>
      <c r="O64" s="47">
        <f t="shared" si="17"/>
        <v>0</v>
      </c>
      <c r="P64" s="47">
        <f t="shared" si="17"/>
        <v>0</v>
      </c>
      <c r="Q64" s="47">
        <f t="shared" si="17"/>
        <v>0</v>
      </c>
      <c r="R64" s="47">
        <f t="shared" si="17"/>
        <v>0</v>
      </c>
      <c r="S64" s="47">
        <f t="shared" si="17"/>
        <v>0</v>
      </c>
      <c r="T64" s="47">
        <f t="shared" si="17"/>
        <v>0</v>
      </c>
      <c r="U64" s="47">
        <f t="shared" si="17"/>
        <v>0</v>
      </c>
      <c r="V64" s="47">
        <f t="shared" si="17"/>
        <v>0</v>
      </c>
      <c r="W64" s="47">
        <f t="shared" si="17"/>
        <v>0</v>
      </c>
      <c r="X64" s="47">
        <f t="shared" si="17"/>
        <v>0</v>
      </c>
      <c r="Y64" s="47">
        <f t="shared" si="17"/>
        <v>0</v>
      </c>
      <c r="Z64" s="47">
        <f t="shared" si="17"/>
        <v>0</v>
      </c>
      <c r="AA64" s="47">
        <f t="shared" si="17"/>
        <v>0</v>
      </c>
      <c r="AB64" s="47">
        <f t="shared" si="17"/>
        <v>0</v>
      </c>
      <c r="AC64" s="47">
        <f t="shared" si="17"/>
        <v>0</v>
      </c>
      <c r="AD64" s="88"/>
      <c r="AE64" s="43"/>
      <c r="AF64" s="43"/>
      <c r="AG64" s="43"/>
      <c r="AH64" s="43"/>
      <c r="AI64" s="43"/>
      <c r="AJ64" s="43"/>
      <c r="AK64" s="43"/>
      <c r="AL64" s="43"/>
    </row>
    <row r="65" spans="1:38" s="4" customFormat="1" ht="13.5" thickBot="1" x14ac:dyDescent="0.25">
      <c r="A65" s="45"/>
      <c r="B65" s="46"/>
      <c r="C65" s="46">
        <v>223002</v>
      </c>
      <c r="D65" s="46"/>
      <c r="E65" s="46"/>
      <c r="F65" s="46"/>
      <c r="G65" s="46"/>
      <c r="H65" s="46"/>
      <c r="I65" s="46"/>
      <c r="J65" s="46" t="s">
        <v>41</v>
      </c>
      <c r="K65" s="46"/>
      <c r="L65" s="89">
        <f t="shared" ref="L65:AC65" si="18">L64</f>
        <v>5290</v>
      </c>
      <c r="M65" s="89">
        <f t="shared" si="18"/>
        <v>0</v>
      </c>
      <c r="N65" s="89">
        <f t="shared" si="18"/>
        <v>0</v>
      </c>
      <c r="O65" s="89">
        <f t="shared" si="18"/>
        <v>0</v>
      </c>
      <c r="P65" s="89">
        <f t="shared" si="18"/>
        <v>0</v>
      </c>
      <c r="Q65" s="89">
        <f t="shared" si="18"/>
        <v>0</v>
      </c>
      <c r="R65" s="89">
        <f t="shared" si="18"/>
        <v>0</v>
      </c>
      <c r="S65" s="89">
        <f t="shared" si="18"/>
        <v>0</v>
      </c>
      <c r="T65" s="89">
        <f t="shared" si="18"/>
        <v>0</v>
      </c>
      <c r="U65" s="89">
        <f t="shared" si="18"/>
        <v>0</v>
      </c>
      <c r="V65" s="89">
        <f t="shared" si="18"/>
        <v>0</v>
      </c>
      <c r="W65" s="89">
        <f t="shared" si="18"/>
        <v>0</v>
      </c>
      <c r="X65" s="89">
        <f t="shared" si="18"/>
        <v>0</v>
      </c>
      <c r="Y65" s="89">
        <f t="shared" si="18"/>
        <v>0</v>
      </c>
      <c r="Z65" s="89">
        <f t="shared" si="18"/>
        <v>0</v>
      </c>
      <c r="AA65" s="89">
        <f t="shared" si="18"/>
        <v>0</v>
      </c>
      <c r="AB65" s="89">
        <f t="shared" si="18"/>
        <v>0</v>
      </c>
      <c r="AC65" s="89">
        <f t="shared" si="18"/>
        <v>0</v>
      </c>
      <c r="AD65" s="88"/>
      <c r="AE65" s="43"/>
      <c r="AF65" s="43"/>
      <c r="AG65" s="43"/>
      <c r="AH65" s="43"/>
      <c r="AI65" s="43"/>
      <c r="AJ65" s="43"/>
      <c r="AK65" s="43"/>
      <c r="AL65" s="43"/>
    </row>
    <row r="66" spans="1:38" s="4" customFormat="1" ht="13.5" thickBot="1" x14ac:dyDescent="0.25">
      <c r="A66" s="90"/>
      <c r="B66" s="90"/>
      <c r="C66" s="90"/>
      <c r="D66" s="90"/>
      <c r="E66" s="90"/>
      <c r="F66" s="90"/>
      <c r="G66" s="90"/>
      <c r="H66" s="90"/>
      <c r="I66" s="90"/>
      <c r="J66" s="90" t="s">
        <v>42</v>
      </c>
      <c r="K66" s="29"/>
      <c r="L66" s="49"/>
      <c r="M66" s="49"/>
      <c r="N66" s="49"/>
      <c r="O66" s="49"/>
      <c r="P66" s="49"/>
      <c r="Q66" s="49"/>
      <c r="R66" s="49"/>
      <c r="S66" s="49"/>
      <c r="T66" s="49"/>
      <c r="U66" s="49"/>
      <c r="V66" s="49"/>
      <c r="W66" s="49"/>
      <c r="X66" s="49"/>
      <c r="Y66" s="49"/>
      <c r="Z66" s="49"/>
      <c r="AA66" s="49"/>
      <c r="AB66" s="49"/>
      <c r="AC66" s="49"/>
      <c r="AD66" s="50"/>
      <c r="AE66" s="43"/>
      <c r="AF66" s="43"/>
      <c r="AG66" s="43"/>
      <c r="AH66" s="43"/>
      <c r="AI66" s="43"/>
      <c r="AJ66" s="43"/>
      <c r="AK66" s="43"/>
      <c r="AL66" s="43"/>
    </row>
    <row r="67" spans="1:38" ht="168.75" hidden="1" x14ac:dyDescent="0.2">
      <c r="A67" s="91">
        <f>A63+1</f>
        <v>40</v>
      </c>
      <c r="B67" s="91" t="s">
        <v>1</v>
      </c>
      <c r="C67" s="91">
        <v>231</v>
      </c>
      <c r="D67" s="91" t="s">
        <v>23</v>
      </c>
      <c r="E67" s="91"/>
      <c r="F67" s="91" t="s">
        <v>2</v>
      </c>
      <c r="G67" s="91" t="s">
        <v>2</v>
      </c>
      <c r="H67" s="91">
        <v>1</v>
      </c>
      <c r="I67" s="91">
        <v>43</v>
      </c>
      <c r="J67" s="91" t="s">
        <v>157</v>
      </c>
      <c r="K67" s="26" t="s">
        <v>3</v>
      </c>
      <c r="L67" s="31">
        <v>13980</v>
      </c>
      <c r="M67" s="31">
        <v>280380</v>
      </c>
      <c r="N67" s="31">
        <v>13980</v>
      </c>
      <c r="O67" s="31">
        <v>24040</v>
      </c>
      <c r="P67" s="31">
        <v>0</v>
      </c>
      <c r="Q67" s="31">
        <v>0</v>
      </c>
      <c r="R67" s="31">
        <v>0</v>
      </c>
      <c r="S67" s="31">
        <v>0</v>
      </c>
      <c r="T67" s="31">
        <v>0</v>
      </c>
      <c r="U67" s="31">
        <v>0</v>
      </c>
      <c r="V67" s="31">
        <v>1080</v>
      </c>
      <c r="W67" s="31">
        <v>1490</v>
      </c>
      <c r="X67" s="31">
        <v>1400</v>
      </c>
      <c r="Y67" s="31">
        <v>0</v>
      </c>
      <c r="Z67" s="31">
        <v>0</v>
      </c>
      <c r="AA67" s="31">
        <v>0</v>
      </c>
      <c r="AB67" s="31">
        <v>0</v>
      </c>
      <c r="AC67" s="35">
        <v>0</v>
      </c>
      <c r="AD67" s="56" t="s">
        <v>307</v>
      </c>
      <c r="AE67" s="17"/>
      <c r="AF67" s="17"/>
      <c r="AG67" s="17"/>
      <c r="AH67" s="17"/>
      <c r="AI67" s="17"/>
      <c r="AJ67" s="17"/>
      <c r="AK67" s="17"/>
      <c r="AL67" s="17"/>
    </row>
    <row r="68" spans="1:38" ht="22.5" hidden="1" x14ac:dyDescent="0.2">
      <c r="A68" s="92">
        <f>A67+1</f>
        <v>41</v>
      </c>
      <c r="B68" s="92" t="s">
        <v>1</v>
      </c>
      <c r="C68" s="92">
        <v>231</v>
      </c>
      <c r="D68" s="92" t="s">
        <v>23</v>
      </c>
      <c r="E68" s="92"/>
      <c r="F68" s="92" t="s">
        <v>2</v>
      </c>
      <c r="G68" s="92" t="s">
        <v>2</v>
      </c>
      <c r="H68" s="92">
        <v>2</v>
      </c>
      <c r="I68" s="91">
        <v>43</v>
      </c>
      <c r="J68" s="92" t="s">
        <v>95</v>
      </c>
      <c r="K68" s="54" t="s">
        <v>3</v>
      </c>
      <c r="L68" s="31">
        <v>0</v>
      </c>
      <c r="M68" s="31">
        <v>0</v>
      </c>
      <c r="N68" s="31">
        <v>0</v>
      </c>
      <c r="O68" s="31">
        <v>0</v>
      </c>
      <c r="P68" s="31">
        <v>0</v>
      </c>
      <c r="Q68" s="31">
        <v>0</v>
      </c>
      <c r="R68" s="31">
        <v>0</v>
      </c>
      <c r="S68" s="31">
        <v>0</v>
      </c>
      <c r="T68" s="31">
        <v>0</v>
      </c>
      <c r="U68" s="31">
        <v>0</v>
      </c>
      <c r="V68" s="31">
        <v>0</v>
      </c>
      <c r="W68" s="31">
        <v>0</v>
      </c>
      <c r="X68" s="31">
        <v>0</v>
      </c>
      <c r="Y68" s="31">
        <v>0</v>
      </c>
      <c r="Z68" s="31">
        <v>0</v>
      </c>
      <c r="AA68" s="31">
        <v>0</v>
      </c>
      <c r="AB68" s="31">
        <v>0</v>
      </c>
      <c r="AC68" s="35">
        <v>0</v>
      </c>
      <c r="AD68" s="56" t="s">
        <v>308</v>
      </c>
      <c r="AE68" s="17"/>
      <c r="AF68" s="17"/>
      <c r="AG68" s="17"/>
      <c r="AH68" s="17"/>
      <c r="AI68" s="17"/>
      <c r="AJ68" s="17"/>
      <c r="AK68" s="17"/>
      <c r="AL68" s="17"/>
    </row>
    <row r="69" spans="1:38" ht="270.75" hidden="1" x14ac:dyDescent="0.25">
      <c r="A69" s="92">
        <f>A68+1</f>
        <v>42</v>
      </c>
      <c r="B69" s="92" t="s">
        <v>1</v>
      </c>
      <c r="C69" s="92">
        <v>233001</v>
      </c>
      <c r="D69" s="92" t="s">
        <v>23</v>
      </c>
      <c r="E69" s="92"/>
      <c r="F69" s="92"/>
      <c r="G69" s="92"/>
      <c r="H69" s="92"/>
      <c r="I69" s="93" t="s">
        <v>118</v>
      </c>
      <c r="J69" s="92" t="s">
        <v>82</v>
      </c>
      <c r="K69" s="54" t="s">
        <v>3</v>
      </c>
      <c r="L69" s="35">
        <v>43390</v>
      </c>
      <c r="M69" s="35">
        <v>96380</v>
      </c>
      <c r="N69" s="35">
        <v>38000</v>
      </c>
      <c r="O69" s="35">
        <v>244060</v>
      </c>
      <c r="P69" s="35">
        <v>162550</v>
      </c>
      <c r="Q69" s="35">
        <v>77550</v>
      </c>
      <c r="R69" s="35">
        <v>107700</v>
      </c>
      <c r="S69" s="35">
        <v>162550</v>
      </c>
      <c r="T69" s="35">
        <v>76260</v>
      </c>
      <c r="U69" s="35">
        <v>71100</v>
      </c>
      <c r="V69" s="35">
        <v>94580</v>
      </c>
      <c r="W69" s="35">
        <v>94180</v>
      </c>
      <c r="X69" s="35">
        <v>85740</v>
      </c>
      <c r="Y69" s="35">
        <f>287430</f>
        <v>287430</v>
      </c>
      <c r="Z69" s="35">
        <v>287430</v>
      </c>
      <c r="AA69" s="35">
        <f>294150+314380</f>
        <v>608530</v>
      </c>
      <c r="AB69" s="35">
        <f>264540+804440</f>
        <v>1068980</v>
      </c>
      <c r="AC69" s="35">
        <f>250000+178960</f>
        <v>428960</v>
      </c>
      <c r="AD69" s="56" t="s">
        <v>331</v>
      </c>
      <c r="AE69" s="17"/>
      <c r="AF69" s="38"/>
      <c r="AG69" s="38"/>
      <c r="AH69" s="38"/>
      <c r="AI69" s="17"/>
      <c r="AJ69" s="17"/>
      <c r="AK69" s="17"/>
      <c r="AL69" s="17"/>
    </row>
    <row r="70" spans="1:38" hidden="1" x14ac:dyDescent="0.2">
      <c r="A70" s="92">
        <f>A69+1</f>
        <v>43</v>
      </c>
      <c r="B70" s="94">
        <v>235</v>
      </c>
      <c r="C70" s="94">
        <v>292006</v>
      </c>
      <c r="D70" s="94" t="s">
        <v>23</v>
      </c>
      <c r="E70" s="94"/>
      <c r="F70" s="94"/>
      <c r="G70" s="94"/>
      <c r="H70" s="94"/>
      <c r="I70" s="94">
        <v>41</v>
      </c>
      <c r="J70" s="94" t="s">
        <v>57</v>
      </c>
      <c r="K70" s="73" t="s">
        <v>3</v>
      </c>
      <c r="L70" s="34">
        <v>0</v>
      </c>
      <c r="M70" s="34">
        <v>0</v>
      </c>
      <c r="N70" s="34">
        <v>0</v>
      </c>
      <c r="O70" s="34"/>
      <c r="P70" s="34"/>
      <c r="Q70" s="34"/>
      <c r="R70" s="34"/>
      <c r="S70" s="34"/>
      <c r="T70" s="34"/>
      <c r="U70" s="34"/>
      <c r="V70" s="34"/>
      <c r="W70" s="34"/>
      <c r="X70" s="34"/>
      <c r="Y70" s="34"/>
      <c r="Z70" s="34"/>
      <c r="AA70" s="34"/>
      <c r="AB70" s="34"/>
      <c r="AC70" s="35"/>
      <c r="AD70" s="36"/>
      <c r="AE70" s="17"/>
      <c r="AF70" s="17"/>
      <c r="AG70" s="17"/>
      <c r="AH70" s="17"/>
      <c r="AI70" s="17"/>
      <c r="AJ70" s="17"/>
      <c r="AK70" s="17"/>
      <c r="AL70" s="17"/>
    </row>
    <row r="71" spans="1:38" hidden="1" x14ac:dyDescent="0.2">
      <c r="A71" s="92">
        <f>A70+1</f>
        <v>44</v>
      </c>
      <c r="B71" s="94"/>
      <c r="C71" s="94"/>
      <c r="D71" s="94"/>
      <c r="E71" s="94"/>
      <c r="F71" s="94"/>
      <c r="G71" s="94"/>
      <c r="H71" s="94"/>
      <c r="I71" s="94"/>
      <c r="J71" s="94"/>
      <c r="K71" s="73"/>
      <c r="L71" s="95"/>
      <c r="M71" s="95"/>
      <c r="N71" s="95"/>
      <c r="O71" s="95"/>
      <c r="P71" s="95"/>
      <c r="Q71" s="95"/>
      <c r="R71" s="95"/>
      <c r="S71" s="95"/>
      <c r="T71" s="95"/>
      <c r="U71" s="95"/>
      <c r="V71" s="95"/>
      <c r="W71" s="95"/>
      <c r="X71" s="95"/>
      <c r="Y71" s="95"/>
      <c r="Z71" s="95"/>
      <c r="AA71" s="95"/>
      <c r="AB71" s="95"/>
      <c r="AC71" s="95"/>
      <c r="AD71" s="74"/>
      <c r="AE71" s="17"/>
      <c r="AF71" s="17"/>
      <c r="AG71" s="17"/>
      <c r="AH71" s="17"/>
      <c r="AI71" s="17"/>
      <c r="AJ71" s="17"/>
      <c r="AK71" s="17"/>
      <c r="AL71" s="17"/>
    </row>
    <row r="72" spans="1:38" ht="13.5" hidden="1" thickBot="1" x14ac:dyDescent="0.25">
      <c r="A72" s="92">
        <f>A71+1</f>
        <v>45</v>
      </c>
      <c r="B72" s="94"/>
      <c r="C72" s="94"/>
      <c r="D72" s="94"/>
      <c r="E72" s="94"/>
      <c r="F72" s="94"/>
      <c r="G72" s="94"/>
      <c r="H72" s="94"/>
      <c r="I72" s="94"/>
      <c r="J72" s="94"/>
      <c r="K72" s="73"/>
      <c r="L72" s="95"/>
      <c r="M72" s="95"/>
      <c r="N72" s="95"/>
      <c r="O72" s="95"/>
      <c r="P72" s="95"/>
      <c r="Q72" s="95"/>
      <c r="R72" s="95"/>
      <c r="S72" s="95"/>
      <c r="T72" s="95"/>
      <c r="U72" s="95"/>
      <c r="V72" s="95"/>
      <c r="W72" s="95"/>
      <c r="X72" s="95"/>
      <c r="Y72" s="95"/>
      <c r="Z72" s="95"/>
      <c r="AA72" s="95"/>
      <c r="AB72" s="95"/>
      <c r="AC72" s="95"/>
      <c r="AD72" s="74"/>
      <c r="AE72" s="17"/>
      <c r="AF72" s="17"/>
      <c r="AG72" s="17"/>
      <c r="AH72" s="17"/>
      <c r="AI72" s="17"/>
      <c r="AJ72" s="17"/>
      <c r="AK72" s="17"/>
      <c r="AL72" s="17"/>
    </row>
    <row r="73" spans="1:38" ht="13.5" hidden="1" thickBot="1" x14ac:dyDescent="0.25">
      <c r="A73" s="96"/>
      <c r="B73" s="97"/>
      <c r="C73" s="97"/>
      <c r="D73" s="97"/>
      <c r="E73" s="97"/>
      <c r="F73" s="97"/>
      <c r="G73" s="97"/>
      <c r="H73" s="97"/>
      <c r="I73" s="97"/>
      <c r="J73" s="98" t="s">
        <v>10</v>
      </c>
      <c r="K73" s="99"/>
      <c r="L73" s="41">
        <f t="shared" ref="L73:AC73" si="19">SUM(L67:L72)</f>
        <v>57370</v>
      </c>
      <c r="M73" s="41">
        <f t="shared" si="19"/>
        <v>376760</v>
      </c>
      <c r="N73" s="41">
        <f t="shared" si="19"/>
        <v>51980</v>
      </c>
      <c r="O73" s="41">
        <f t="shared" si="19"/>
        <v>268100</v>
      </c>
      <c r="P73" s="41">
        <f t="shared" si="19"/>
        <v>162550</v>
      </c>
      <c r="Q73" s="41">
        <f t="shared" si="19"/>
        <v>77550</v>
      </c>
      <c r="R73" s="41">
        <f t="shared" si="19"/>
        <v>107700</v>
      </c>
      <c r="S73" s="41">
        <f t="shared" si="19"/>
        <v>162550</v>
      </c>
      <c r="T73" s="41">
        <f t="shared" si="19"/>
        <v>76260</v>
      </c>
      <c r="U73" s="41">
        <f t="shared" si="19"/>
        <v>71100</v>
      </c>
      <c r="V73" s="41">
        <f t="shared" si="19"/>
        <v>95660</v>
      </c>
      <c r="W73" s="41">
        <f t="shared" si="19"/>
        <v>95670</v>
      </c>
      <c r="X73" s="41">
        <f t="shared" si="19"/>
        <v>87140</v>
      </c>
      <c r="Y73" s="41">
        <f t="shared" si="19"/>
        <v>287430</v>
      </c>
      <c r="Z73" s="41">
        <f t="shared" si="19"/>
        <v>287430</v>
      </c>
      <c r="AA73" s="41">
        <f t="shared" si="19"/>
        <v>608530</v>
      </c>
      <c r="AB73" s="41">
        <f t="shared" si="19"/>
        <v>1068980</v>
      </c>
      <c r="AC73" s="41">
        <f t="shared" si="19"/>
        <v>428960</v>
      </c>
      <c r="AD73" s="100"/>
      <c r="AE73" s="17"/>
      <c r="AF73" s="17"/>
      <c r="AG73" s="17"/>
      <c r="AH73" s="17"/>
      <c r="AI73" s="17"/>
      <c r="AJ73" s="17"/>
      <c r="AK73" s="17"/>
      <c r="AL73" s="17"/>
    </row>
    <row r="74" spans="1:38" ht="13.5" thickBot="1" x14ac:dyDescent="0.25">
      <c r="A74" s="101"/>
      <c r="B74" s="102"/>
      <c r="C74" s="103">
        <v>230</v>
      </c>
      <c r="D74" s="102"/>
      <c r="E74" s="102"/>
      <c r="F74" s="102"/>
      <c r="G74" s="102"/>
      <c r="H74" s="102"/>
      <c r="I74" s="102"/>
      <c r="J74" s="103" t="s">
        <v>43</v>
      </c>
      <c r="K74" s="79"/>
      <c r="L74" s="47">
        <f t="shared" ref="L74:AC74" si="20">L73</f>
        <v>57370</v>
      </c>
      <c r="M74" s="47">
        <f t="shared" si="20"/>
        <v>376760</v>
      </c>
      <c r="N74" s="47">
        <f t="shared" si="20"/>
        <v>51980</v>
      </c>
      <c r="O74" s="47">
        <f t="shared" si="20"/>
        <v>268100</v>
      </c>
      <c r="P74" s="47">
        <f t="shared" si="20"/>
        <v>162550</v>
      </c>
      <c r="Q74" s="47">
        <f t="shared" si="20"/>
        <v>77550</v>
      </c>
      <c r="R74" s="47">
        <f t="shared" si="20"/>
        <v>107700</v>
      </c>
      <c r="S74" s="47">
        <f t="shared" si="20"/>
        <v>162550</v>
      </c>
      <c r="T74" s="47">
        <f t="shared" si="20"/>
        <v>76260</v>
      </c>
      <c r="U74" s="47">
        <f t="shared" si="20"/>
        <v>71100</v>
      </c>
      <c r="V74" s="47">
        <f t="shared" si="20"/>
        <v>95660</v>
      </c>
      <c r="W74" s="47">
        <f t="shared" si="20"/>
        <v>95670</v>
      </c>
      <c r="X74" s="47">
        <f t="shared" si="20"/>
        <v>87140</v>
      </c>
      <c r="Y74" s="47">
        <f t="shared" si="20"/>
        <v>287430</v>
      </c>
      <c r="Z74" s="47">
        <f t="shared" si="20"/>
        <v>287430</v>
      </c>
      <c r="AA74" s="47">
        <f t="shared" si="20"/>
        <v>608530</v>
      </c>
      <c r="AB74" s="47">
        <f t="shared" si="20"/>
        <v>1068980</v>
      </c>
      <c r="AC74" s="47">
        <f t="shared" si="20"/>
        <v>428960</v>
      </c>
      <c r="AD74" s="104"/>
      <c r="AE74" s="17"/>
      <c r="AF74" s="17"/>
      <c r="AG74" s="17"/>
      <c r="AH74" s="17"/>
      <c r="AI74" s="17"/>
      <c r="AJ74" s="17"/>
      <c r="AK74" s="17"/>
      <c r="AL74" s="17"/>
    </row>
    <row r="75" spans="1:38" ht="13.5" thickBot="1" x14ac:dyDescent="0.25">
      <c r="A75" s="26"/>
      <c r="B75" s="26"/>
      <c r="C75" s="26"/>
      <c r="D75" s="26"/>
      <c r="E75" s="26"/>
      <c r="F75" s="26"/>
      <c r="G75" s="26"/>
      <c r="H75" s="26"/>
      <c r="I75" s="26"/>
      <c r="J75" s="29" t="s">
        <v>44</v>
      </c>
      <c r="K75" s="26"/>
      <c r="L75" s="105"/>
      <c r="M75" s="105"/>
      <c r="N75" s="105"/>
      <c r="O75" s="105"/>
      <c r="P75" s="105"/>
      <c r="Q75" s="105"/>
      <c r="R75" s="105"/>
      <c r="S75" s="105"/>
      <c r="T75" s="105"/>
      <c r="U75" s="105"/>
      <c r="V75" s="105"/>
      <c r="W75" s="105"/>
      <c r="X75" s="105"/>
      <c r="Y75" s="105"/>
      <c r="Z75" s="105"/>
      <c r="AA75" s="105"/>
      <c r="AB75" s="105"/>
      <c r="AC75" s="105"/>
      <c r="AD75" s="106"/>
      <c r="AE75" s="17"/>
      <c r="AF75" s="17"/>
      <c r="AG75" s="17"/>
      <c r="AH75" s="17"/>
      <c r="AI75" s="17"/>
      <c r="AJ75" s="17"/>
      <c r="AK75" s="17"/>
      <c r="AL75" s="17"/>
    </row>
    <row r="76" spans="1:38" hidden="1" x14ac:dyDescent="0.2">
      <c r="A76" s="80"/>
      <c r="B76" s="32"/>
      <c r="C76" s="32"/>
      <c r="D76" s="32"/>
      <c r="E76" s="32"/>
      <c r="F76" s="32"/>
      <c r="G76" s="32"/>
      <c r="H76" s="32"/>
      <c r="I76" s="32"/>
      <c r="J76" s="32"/>
      <c r="K76" s="32"/>
      <c r="L76" s="107"/>
      <c r="M76" s="107"/>
      <c r="N76" s="107"/>
      <c r="O76" s="107"/>
      <c r="P76" s="107"/>
      <c r="Q76" s="107"/>
      <c r="R76" s="107"/>
      <c r="S76" s="107"/>
      <c r="T76" s="107"/>
      <c r="U76" s="107"/>
      <c r="V76" s="107"/>
      <c r="W76" s="107"/>
      <c r="X76" s="107"/>
      <c r="Y76" s="107"/>
      <c r="Z76" s="107"/>
      <c r="AA76" s="107"/>
      <c r="AB76" s="107"/>
      <c r="AC76" s="107"/>
      <c r="AD76" s="54"/>
      <c r="AE76" s="17"/>
      <c r="AF76" s="17"/>
      <c r="AG76" s="17"/>
      <c r="AH76" s="17"/>
      <c r="AI76" s="17"/>
      <c r="AJ76" s="17"/>
      <c r="AK76" s="17"/>
      <c r="AL76" s="17"/>
    </row>
    <row r="77" spans="1:38" hidden="1" x14ac:dyDescent="0.2">
      <c r="A77" s="54">
        <f>A72+1</f>
        <v>46</v>
      </c>
      <c r="B77" s="54">
        <v>235</v>
      </c>
      <c r="C77" s="54">
        <v>242</v>
      </c>
      <c r="D77" s="54" t="s">
        <v>21</v>
      </c>
      <c r="E77" s="54"/>
      <c r="F77" s="54"/>
      <c r="G77" s="54"/>
      <c r="H77" s="54"/>
      <c r="I77" s="54">
        <v>41</v>
      </c>
      <c r="J77" s="54" t="s">
        <v>28</v>
      </c>
      <c r="K77" s="54"/>
      <c r="L77" s="35">
        <v>200</v>
      </c>
      <c r="M77" s="35">
        <v>200</v>
      </c>
      <c r="N77" s="35">
        <v>200</v>
      </c>
      <c r="O77" s="35">
        <v>200</v>
      </c>
      <c r="P77" s="35">
        <v>200</v>
      </c>
      <c r="Q77" s="35">
        <v>200</v>
      </c>
      <c r="R77" s="35">
        <v>100</v>
      </c>
      <c r="S77" s="35">
        <v>0</v>
      </c>
      <c r="T77" s="35">
        <v>0</v>
      </c>
      <c r="U77" s="35">
        <v>0</v>
      </c>
      <c r="V77" s="35">
        <v>0</v>
      </c>
      <c r="W77" s="35">
        <v>0</v>
      </c>
      <c r="X77" s="35">
        <v>0</v>
      </c>
      <c r="Y77" s="35">
        <v>0</v>
      </c>
      <c r="Z77" s="35">
        <v>0</v>
      </c>
      <c r="AA77" s="35">
        <v>0</v>
      </c>
      <c r="AB77" s="35">
        <v>0</v>
      </c>
      <c r="AC77" s="35">
        <v>0</v>
      </c>
      <c r="AD77" s="52"/>
      <c r="AE77" s="17"/>
      <c r="AF77" s="17"/>
      <c r="AG77" s="17"/>
      <c r="AH77" s="17"/>
      <c r="AI77" s="17"/>
      <c r="AJ77" s="17"/>
      <c r="AK77" s="17"/>
      <c r="AL77" s="17"/>
    </row>
    <row r="78" spans="1:38" ht="56.25" hidden="1" x14ac:dyDescent="0.2">
      <c r="A78" s="54">
        <f>A77+1</f>
        <v>47</v>
      </c>
      <c r="B78" s="54">
        <v>235</v>
      </c>
      <c r="C78" s="54">
        <v>244</v>
      </c>
      <c r="D78" s="54" t="s">
        <v>21</v>
      </c>
      <c r="E78" s="54"/>
      <c r="F78" s="54"/>
      <c r="G78" s="54"/>
      <c r="H78" s="54"/>
      <c r="I78" s="54">
        <v>41</v>
      </c>
      <c r="J78" s="54" t="s">
        <v>29</v>
      </c>
      <c r="K78" s="54"/>
      <c r="L78" s="35">
        <v>550</v>
      </c>
      <c r="M78" s="35">
        <v>350</v>
      </c>
      <c r="N78" s="35">
        <v>150</v>
      </c>
      <c r="O78" s="35">
        <v>150</v>
      </c>
      <c r="P78" s="35">
        <v>80</v>
      </c>
      <c r="Q78" s="35">
        <v>80</v>
      </c>
      <c r="R78" s="35">
        <v>80</v>
      </c>
      <c r="S78" s="35">
        <v>10</v>
      </c>
      <c r="T78" s="35">
        <v>20</v>
      </c>
      <c r="U78" s="35">
        <v>30</v>
      </c>
      <c r="V78" s="35">
        <v>40</v>
      </c>
      <c r="W78" s="35">
        <v>10</v>
      </c>
      <c r="X78" s="35">
        <v>10</v>
      </c>
      <c r="Y78" s="35">
        <v>10</v>
      </c>
      <c r="Z78" s="35">
        <v>10</v>
      </c>
      <c r="AA78" s="35">
        <v>10</v>
      </c>
      <c r="AB78" s="35">
        <v>10</v>
      </c>
      <c r="AC78" s="35">
        <v>10</v>
      </c>
      <c r="AD78" s="52" t="s">
        <v>240</v>
      </c>
      <c r="AE78" s="17"/>
      <c r="AF78" s="17"/>
      <c r="AG78" s="17"/>
      <c r="AH78" s="17"/>
      <c r="AI78" s="17"/>
      <c r="AJ78" s="17"/>
      <c r="AK78" s="17"/>
      <c r="AL78" s="17"/>
    </row>
    <row r="79" spans="1:38" hidden="1" x14ac:dyDescent="0.2">
      <c r="A79" s="73">
        <f>A78+1</f>
        <v>48</v>
      </c>
      <c r="B79" s="73" t="s">
        <v>1</v>
      </c>
      <c r="C79" s="73">
        <v>291004</v>
      </c>
      <c r="D79" s="73" t="s">
        <v>21</v>
      </c>
      <c r="E79" s="73"/>
      <c r="F79" s="73"/>
      <c r="G79" s="73" t="s">
        <v>2</v>
      </c>
      <c r="H79" s="73" t="s">
        <v>2</v>
      </c>
      <c r="I79" s="73">
        <v>71</v>
      </c>
      <c r="J79" s="73" t="s">
        <v>46</v>
      </c>
      <c r="K79" s="73" t="s">
        <v>3</v>
      </c>
      <c r="L79" s="35"/>
      <c r="M79" s="35"/>
      <c r="N79" s="35"/>
      <c r="O79" s="35"/>
      <c r="P79" s="35"/>
      <c r="Q79" s="35"/>
      <c r="R79" s="35"/>
      <c r="S79" s="35"/>
      <c r="T79" s="35"/>
      <c r="U79" s="35"/>
      <c r="V79" s="35"/>
      <c r="W79" s="35"/>
      <c r="X79" s="35"/>
      <c r="Y79" s="35"/>
      <c r="Z79" s="35"/>
      <c r="AA79" s="35"/>
      <c r="AB79" s="35"/>
      <c r="AC79" s="35"/>
      <c r="AD79" s="52"/>
      <c r="AE79" s="17"/>
      <c r="AF79" s="17"/>
      <c r="AG79" s="17"/>
      <c r="AH79" s="17"/>
      <c r="AI79" s="17"/>
      <c r="AJ79" s="17"/>
      <c r="AK79" s="17"/>
      <c r="AL79" s="17"/>
    </row>
    <row r="80" spans="1:38" hidden="1" x14ac:dyDescent="0.2">
      <c r="A80" s="73">
        <f>A79+1</f>
        <v>49</v>
      </c>
      <c r="B80" s="73">
        <v>235</v>
      </c>
      <c r="C80" s="73">
        <v>292017</v>
      </c>
      <c r="D80" s="73" t="s">
        <v>21</v>
      </c>
      <c r="E80" s="73"/>
      <c r="F80" s="73"/>
      <c r="G80" s="73"/>
      <c r="H80" s="73"/>
      <c r="I80" s="73">
        <v>41</v>
      </c>
      <c r="J80" s="73" t="s">
        <v>62</v>
      </c>
      <c r="K80" s="73"/>
      <c r="L80" s="35"/>
      <c r="M80" s="35"/>
      <c r="N80" s="35"/>
      <c r="O80" s="35"/>
      <c r="P80" s="35"/>
      <c r="Q80" s="35"/>
      <c r="R80" s="35"/>
      <c r="S80" s="35"/>
      <c r="T80" s="35"/>
      <c r="U80" s="35"/>
      <c r="V80" s="35"/>
      <c r="W80" s="35"/>
      <c r="X80" s="35"/>
      <c r="Y80" s="35"/>
      <c r="Z80" s="35"/>
      <c r="AA80" s="35"/>
      <c r="AB80" s="35"/>
      <c r="AC80" s="35"/>
      <c r="AD80" s="52"/>
      <c r="AE80" s="17"/>
      <c r="AF80" s="17"/>
      <c r="AG80" s="17"/>
      <c r="AH80" s="17"/>
      <c r="AI80" s="17"/>
      <c r="AJ80" s="17"/>
      <c r="AK80" s="17"/>
      <c r="AL80" s="17"/>
    </row>
    <row r="81" spans="1:38" ht="13.5" hidden="1" thickBot="1" x14ac:dyDescent="0.25">
      <c r="A81" s="73">
        <f>A80+1</f>
        <v>50</v>
      </c>
      <c r="B81" s="73" t="s">
        <v>121</v>
      </c>
      <c r="C81" s="73">
        <v>292006</v>
      </c>
      <c r="D81" s="73"/>
      <c r="E81" s="73"/>
      <c r="F81" s="73"/>
      <c r="G81" s="73"/>
      <c r="H81" s="73"/>
      <c r="I81" s="73">
        <v>41</v>
      </c>
      <c r="J81" s="73" t="s">
        <v>57</v>
      </c>
      <c r="K81" s="73"/>
      <c r="L81" s="75">
        <v>0</v>
      </c>
      <c r="M81" s="75">
        <v>0</v>
      </c>
      <c r="N81" s="75">
        <v>0</v>
      </c>
      <c r="O81" s="75">
        <v>0</v>
      </c>
      <c r="P81" s="75">
        <v>0</v>
      </c>
      <c r="Q81" s="75">
        <v>0</v>
      </c>
      <c r="R81" s="75">
        <v>0</v>
      </c>
      <c r="S81" s="75">
        <v>0</v>
      </c>
      <c r="T81" s="75">
        <v>0</v>
      </c>
      <c r="U81" s="75">
        <v>0</v>
      </c>
      <c r="V81" s="75">
        <v>0</v>
      </c>
      <c r="W81" s="75">
        <v>0</v>
      </c>
      <c r="X81" s="75">
        <v>0</v>
      </c>
      <c r="Y81" s="75">
        <v>0</v>
      </c>
      <c r="Z81" s="75">
        <v>0</v>
      </c>
      <c r="AA81" s="75">
        <v>0</v>
      </c>
      <c r="AB81" s="75">
        <v>0</v>
      </c>
      <c r="AC81" s="35">
        <v>0</v>
      </c>
      <c r="AD81" s="74" t="s">
        <v>178</v>
      </c>
      <c r="AE81" s="17"/>
      <c r="AF81" s="17"/>
      <c r="AG81" s="17"/>
      <c r="AH81" s="17"/>
      <c r="AI81" s="17"/>
      <c r="AJ81" s="17"/>
      <c r="AK81" s="17"/>
      <c r="AL81" s="17"/>
    </row>
    <row r="82" spans="1:38" s="4" customFormat="1" ht="13.5" hidden="1" thickBot="1" x14ac:dyDescent="0.25">
      <c r="A82" s="39"/>
      <c r="B82" s="40"/>
      <c r="C82" s="40"/>
      <c r="D82" s="40"/>
      <c r="E82" s="40"/>
      <c r="F82" s="40"/>
      <c r="G82" s="40"/>
      <c r="H82" s="40"/>
      <c r="I82" s="40"/>
      <c r="J82" s="40" t="s">
        <v>10</v>
      </c>
      <c r="K82" s="40"/>
      <c r="L82" s="41">
        <f t="shared" ref="L82:AC82" si="21">SUM(L76:L81)</f>
        <v>750</v>
      </c>
      <c r="M82" s="41">
        <f t="shared" si="21"/>
        <v>550</v>
      </c>
      <c r="N82" s="41">
        <f t="shared" si="21"/>
        <v>350</v>
      </c>
      <c r="O82" s="41">
        <f t="shared" si="21"/>
        <v>350</v>
      </c>
      <c r="P82" s="41">
        <f t="shared" si="21"/>
        <v>280</v>
      </c>
      <c r="Q82" s="41">
        <f t="shared" si="21"/>
        <v>280</v>
      </c>
      <c r="R82" s="41">
        <f t="shared" si="21"/>
        <v>180</v>
      </c>
      <c r="S82" s="41">
        <f t="shared" si="21"/>
        <v>10</v>
      </c>
      <c r="T82" s="41">
        <f t="shared" si="21"/>
        <v>20</v>
      </c>
      <c r="U82" s="41">
        <f t="shared" si="21"/>
        <v>30</v>
      </c>
      <c r="V82" s="41">
        <f t="shared" si="21"/>
        <v>40</v>
      </c>
      <c r="W82" s="41">
        <f t="shared" si="21"/>
        <v>10</v>
      </c>
      <c r="X82" s="41">
        <f t="shared" si="21"/>
        <v>10</v>
      </c>
      <c r="Y82" s="41">
        <f t="shared" si="21"/>
        <v>10</v>
      </c>
      <c r="Z82" s="41">
        <f t="shared" si="21"/>
        <v>10</v>
      </c>
      <c r="AA82" s="41">
        <f t="shared" si="21"/>
        <v>10</v>
      </c>
      <c r="AB82" s="41">
        <f t="shared" si="21"/>
        <v>10</v>
      </c>
      <c r="AC82" s="41">
        <f t="shared" si="21"/>
        <v>10</v>
      </c>
      <c r="AD82" s="42"/>
      <c r="AE82" s="43"/>
      <c r="AF82" s="43"/>
      <c r="AG82" s="43"/>
      <c r="AH82" s="43"/>
      <c r="AI82" s="43"/>
      <c r="AJ82" s="43"/>
      <c r="AK82" s="43"/>
      <c r="AL82" s="43"/>
    </row>
    <row r="83" spans="1:38" s="4" customFormat="1" ht="13.5" thickBot="1" x14ac:dyDescent="0.25">
      <c r="A83" s="45"/>
      <c r="B83" s="46"/>
      <c r="C83" s="46" t="s">
        <v>235</v>
      </c>
      <c r="D83" s="46"/>
      <c r="E83" s="46"/>
      <c r="F83" s="46"/>
      <c r="G83" s="46"/>
      <c r="H83" s="46"/>
      <c r="I83" s="46"/>
      <c r="J83" s="46" t="s">
        <v>45</v>
      </c>
      <c r="K83" s="46"/>
      <c r="L83" s="47">
        <f t="shared" ref="L83:AC83" si="22">L82</f>
        <v>750</v>
      </c>
      <c r="M83" s="47">
        <f t="shared" si="22"/>
        <v>550</v>
      </c>
      <c r="N83" s="47">
        <f t="shared" si="22"/>
        <v>350</v>
      </c>
      <c r="O83" s="47">
        <f t="shared" si="22"/>
        <v>350</v>
      </c>
      <c r="P83" s="47">
        <f t="shared" si="22"/>
        <v>280</v>
      </c>
      <c r="Q83" s="47">
        <f t="shared" si="22"/>
        <v>280</v>
      </c>
      <c r="R83" s="47">
        <f t="shared" si="22"/>
        <v>180</v>
      </c>
      <c r="S83" s="47">
        <f t="shared" si="22"/>
        <v>10</v>
      </c>
      <c r="T83" s="47">
        <f t="shared" si="22"/>
        <v>20</v>
      </c>
      <c r="U83" s="47">
        <f t="shared" si="22"/>
        <v>30</v>
      </c>
      <c r="V83" s="47">
        <f t="shared" si="22"/>
        <v>40</v>
      </c>
      <c r="W83" s="47">
        <f t="shared" si="22"/>
        <v>10</v>
      </c>
      <c r="X83" s="47">
        <f t="shared" si="22"/>
        <v>10</v>
      </c>
      <c r="Y83" s="47">
        <f t="shared" si="22"/>
        <v>10</v>
      </c>
      <c r="Z83" s="47">
        <f t="shared" si="22"/>
        <v>10</v>
      </c>
      <c r="AA83" s="47">
        <f t="shared" si="22"/>
        <v>10</v>
      </c>
      <c r="AB83" s="47">
        <f t="shared" si="22"/>
        <v>10</v>
      </c>
      <c r="AC83" s="47">
        <f t="shared" si="22"/>
        <v>10</v>
      </c>
      <c r="AD83" s="48"/>
      <c r="AE83" s="43"/>
      <c r="AF83" s="43"/>
      <c r="AG83" s="43"/>
      <c r="AH83" s="43"/>
      <c r="AI83" s="43"/>
      <c r="AJ83" s="43"/>
      <c r="AK83" s="43"/>
      <c r="AL83" s="43"/>
    </row>
    <row r="84" spans="1:38" s="4" customFormat="1" ht="13.5" thickBot="1" x14ac:dyDescent="0.25">
      <c r="A84" s="29"/>
      <c r="B84" s="29"/>
      <c r="C84" s="29"/>
      <c r="D84" s="29"/>
      <c r="E84" s="29"/>
      <c r="F84" s="29"/>
      <c r="G84" s="29"/>
      <c r="H84" s="29"/>
      <c r="I84" s="29"/>
      <c r="J84" s="29" t="s">
        <v>236</v>
      </c>
      <c r="K84" s="29"/>
      <c r="L84" s="49"/>
      <c r="M84" s="49"/>
      <c r="N84" s="49"/>
      <c r="O84" s="49"/>
      <c r="P84" s="49"/>
      <c r="Q84" s="49"/>
      <c r="R84" s="49"/>
      <c r="S84" s="49"/>
      <c r="T84" s="49"/>
      <c r="U84" s="49"/>
      <c r="V84" s="49"/>
      <c r="W84" s="49"/>
      <c r="X84" s="49"/>
      <c r="Y84" s="49"/>
      <c r="Z84" s="49"/>
      <c r="AA84" s="49"/>
      <c r="AB84" s="49"/>
      <c r="AC84" s="49"/>
      <c r="AD84" s="50"/>
      <c r="AE84" s="43"/>
      <c r="AF84" s="43"/>
      <c r="AG84" s="43"/>
      <c r="AH84" s="43"/>
      <c r="AI84" s="43"/>
      <c r="AJ84" s="43"/>
      <c r="AK84" s="43"/>
      <c r="AL84" s="43"/>
    </row>
    <row r="85" spans="1:38" hidden="1" x14ac:dyDescent="0.2">
      <c r="A85" s="26">
        <f>A81+1</f>
        <v>51</v>
      </c>
      <c r="B85" s="26"/>
      <c r="C85" s="26"/>
      <c r="D85" s="26"/>
      <c r="E85" s="26"/>
      <c r="F85" s="26"/>
      <c r="G85" s="26" t="s">
        <v>2</v>
      </c>
      <c r="H85" s="26" t="s">
        <v>2</v>
      </c>
      <c r="I85" s="26"/>
      <c r="J85" s="26"/>
      <c r="K85" s="26"/>
      <c r="L85" s="31"/>
      <c r="M85" s="31"/>
      <c r="N85" s="31"/>
      <c r="O85" s="31"/>
      <c r="P85" s="31"/>
      <c r="Q85" s="31"/>
      <c r="R85" s="31"/>
      <c r="S85" s="31"/>
      <c r="T85" s="31"/>
      <c r="U85" s="31"/>
      <c r="V85" s="31"/>
      <c r="W85" s="31"/>
      <c r="X85" s="31"/>
      <c r="Y85" s="31"/>
      <c r="Z85" s="31"/>
      <c r="AA85" s="31"/>
      <c r="AB85" s="31"/>
      <c r="AC85" s="31"/>
      <c r="AD85" s="106"/>
      <c r="AE85" s="17"/>
      <c r="AF85" s="17"/>
      <c r="AG85" s="17"/>
      <c r="AH85" s="17"/>
      <c r="AI85" s="17"/>
      <c r="AJ85" s="17"/>
      <c r="AK85" s="17"/>
      <c r="AL85" s="17"/>
    </row>
    <row r="86" spans="1:38" ht="180" hidden="1" x14ac:dyDescent="0.2">
      <c r="A86" s="54">
        <f>A85+1</f>
        <v>52</v>
      </c>
      <c r="B86" s="54" t="s">
        <v>1</v>
      </c>
      <c r="C86" s="54">
        <v>311</v>
      </c>
      <c r="D86" s="54" t="s">
        <v>21</v>
      </c>
      <c r="E86" s="54"/>
      <c r="F86" s="54"/>
      <c r="G86" s="54" t="s">
        <v>2</v>
      </c>
      <c r="H86" s="54">
        <v>1</v>
      </c>
      <c r="I86" s="54">
        <v>46</v>
      </c>
      <c r="J86" s="54" t="s">
        <v>83</v>
      </c>
      <c r="K86" s="54" t="s">
        <v>3</v>
      </c>
      <c r="L86" s="35">
        <v>4000</v>
      </c>
      <c r="M86" s="35">
        <v>3970</v>
      </c>
      <c r="N86" s="35">
        <v>5970</v>
      </c>
      <c r="O86" s="35">
        <v>7900</v>
      </c>
      <c r="P86" s="35">
        <v>5900</v>
      </c>
      <c r="Q86" s="35">
        <v>5900</v>
      </c>
      <c r="R86" s="35">
        <v>5900</v>
      </c>
      <c r="S86" s="35">
        <v>7950</v>
      </c>
      <c r="T86" s="35">
        <v>5200</v>
      </c>
      <c r="U86" s="35">
        <v>6200</v>
      </c>
      <c r="V86" s="35">
        <v>6290</v>
      </c>
      <c r="W86" s="35">
        <v>9840</v>
      </c>
      <c r="X86" s="35">
        <v>14010</v>
      </c>
      <c r="Y86" s="35">
        <f>7000+6910+1700</f>
        <v>15610</v>
      </c>
      <c r="Z86" s="35">
        <v>15610</v>
      </c>
      <c r="AA86" s="35">
        <v>15610</v>
      </c>
      <c r="AB86" s="35">
        <v>15610</v>
      </c>
      <c r="AC86" s="35">
        <v>15610</v>
      </c>
      <c r="AD86" s="52" t="s">
        <v>332</v>
      </c>
      <c r="AE86" s="62"/>
      <c r="AF86" s="37"/>
      <c r="AG86" s="37"/>
      <c r="AH86" s="37"/>
      <c r="AI86" s="37"/>
      <c r="AJ86" s="37"/>
      <c r="AK86" s="37"/>
      <c r="AL86" s="17"/>
    </row>
    <row r="87" spans="1:38" hidden="1" x14ac:dyDescent="0.2">
      <c r="A87" s="73">
        <f>A86+1</f>
        <v>53</v>
      </c>
      <c r="B87" s="73" t="s">
        <v>1</v>
      </c>
      <c r="C87" s="73">
        <v>311</v>
      </c>
      <c r="D87" s="73" t="s">
        <v>21</v>
      </c>
      <c r="E87" s="73"/>
      <c r="F87" s="73"/>
      <c r="G87" s="73" t="s">
        <v>2</v>
      </c>
      <c r="H87" s="73">
        <v>2</v>
      </c>
      <c r="I87" s="73">
        <v>46</v>
      </c>
      <c r="J87" s="73" t="s">
        <v>84</v>
      </c>
      <c r="K87" s="73" t="s">
        <v>3</v>
      </c>
      <c r="L87" s="35">
        <v>30</v>
      </c>
      <c r="M87" s="35">
        <v>30</v>
      </c>
      <c r="N87" s="35">
        <v>30</v>
      </c>
      <c r="O87" s="35">
        <v>30</v>
      </c>
      <c r="P87" s="35">
        <v>30</v>
      </c>
      <c r="Q87" s="35">
        <v>30</v>
      </c>
      <c r="R87" s="35">
        <v>30</v>
      </c>
      <c r="S87" s="35">
        <v>0</v>
      </c>
      <c r="T87" s="35">
        <v>0</v>
      </c>
      <c r="U87" s="35">
        <v>0</v>
      </c>
      <c r="V87" s="35">
        <v>0</v>
      </c>
      <c r="W87" s="35">
        <v>0</v>
      </c>
      <c r="X87" s="35">
        <v>0</v>
      </c>
      <c r="Y87" s="35">
        <v>0</v>
      </c>
      <c r="Z87" s="35">
        <v>0</v>
      </c>
      <c r="AA87" s="35">
        <v>0</v>
      </c>
      <c r="AB87" s="35">
        <v>0</v>
      </c>
      <c r="AC87" s="35">
        <v>0</v>
      </c>
      <c r="AD87" s="52"/>
      <c r="AE87" s="17"/>
      <c r="AF87" s="17"/>
      <c r="AG87" s="17"/>
      <c r="AH87" s="17"/>
      <c r="AI87" s="17"/>
      <c r="AJ87" s="17"/>
      <c r="AK87" s="17"/>
      <c r="AL87" s="17"/>
    </row>
    <row r="88" spans="1:38" ht="78.75" hidden="1" x14ac:dyDescent="0.2">
      <c r="A88" s="73">
        <f>A87+1</f>
        <v>54</v>
      </c>
      <c r="B88" s="73" t="s">
        <v>121</v>
      </c>
      <c r="C88" s="73">
        <v>311</v>
      </c>
      <c r="D88" s="73"/>
      <c r="E88" s="73"/>
      <c r="F88" s="73"/>
      <c r="G88" s="73"/>
      <c r="H88" s="73">
        <v>5</v>
      </c>
      <c r="I88" s="73">
        <v>46</v>
      </c>
      <c r="J88" s="73" t="s">
        <v>155</v>
      </c>
      <c r="K88" s="73"/>
      <c r="L88" s="35">
        <v>65900</v>
      </c>
      <c r="M88" s="35">
        <v>66500</v>
      </c>
      <c r="N88" s="35">
        <v>72760</v>
      </c>
      <c r="O88" s="35">
        <v>72760</v>
      </c>
      <c r="P88" s="35">
        <v>72760</v>
      </c>
      <c r="Q88" s="35">
        <v>73360</v>
      </c>
      <c r="R88" s="35">
        <v>83390</v>
      </c>
      <c r="S88" s="35">
        <v>72100</v>
      </c>
      <c r="T88" s="35">
        <v>83380</v>
      </c>
      <c r="U88" s="35">
        <v>90900</v>
      </c>
      <c r="V88" s="35">
        <v>100960</v>
      </c>
      <c r="W88" s="35">
        <v>90890</v>
      </c>
      <c r="X88" s="35">
        <v>97520</v>
      </c>
      <c r="Y88" s="35">
        <v>95500</v>
      </c>
      <c r="Z88" s="35">
        <v>95500</v>
      </c>
      <c r="AA88" s="35">
        <v>97200</v>
      </c>
      <c r="AB88" s="35">
        <v>98500</v>
      </c>
      <c r="AC88" s="35">
        <v>99600</v>
      </c>
      <c r="AD88" s="52" t="s">
        <v>276</v>
      </c>
      <c r="AE88" s="17"/>
      <c r="AF88" s="17"/>
      <c r="AG88" s="17"/>
      <c r="AH88" s="17"/>
      <c r="AI88" s="17"/>
      <c r="AJ88" s="17"/>
      <c r="AK88" s="17"/>
      <c r="AL88" s="17"/>
    </row>
    <row r="89" spans="1:38" hidden="1" x14ac:dyDescent="0.2">
      <c r="A89" s="73">
        <f>A88+1</f>
        <v>55</v>
      </c>
      <c r="B89" s="73">
        <v>235</v>
      </c>
      <c r="C89" s="73">
        <v>311</v>
      </c>
      <c r="D89" s="73" t="s">
        <v>21</v>
      </c>
      <c r="E89" s="73"/>
      <c r="F89" s="73"/>
      <c r="G89" s="73"/>
      <c r="H89" s="73">
        <v>4</v>
      </c>
      <c r="I89" s="73">
        <v>46</v>
      </c>
      <c r="J89" s="73" t="s">
        <v>93</v>
      </c>
      <c r="K89" s="73"/>
      <c r="L89" s="35"/>
      <c r="M89" s="35"/>
      <c r="N89" s="35"/>
      <c r="O89" s="35"/>
      <c r="P89" s="35"/>
      <c r="Q89" s="35"/>
      <c r="R89" s="35"/>
      <c r="S89" s="35"/>
      <c r="T89" s="35"/>
      <c r="U89" s="35"/>
      <c r="V89" s="35"/>
      <c r="W89" s="35"/>
      <c r="X89" s="35"/>
      <c r="Y89" s="35"/>
      <c r="Z89" s="35"/>
      <c r="AA89" s="35"/>
      <c r="AB89" s="35"/>
      <c r="AC89" s="35"/>
      <c r="AD89" s="52"/>
      <c r="AE89" s="17"/>
      <c r="AF89" s="17"/>
      <c r="AG89" s="17"/>
      <c r="AH89" s="17"/>
      <c r="AI89" s="17"/>
      <c r="AJ89" s="17"/>
      <c r="AK89" s="17"/>
      <c r="AL89" s="17"/>
    </row>
    <row r="90" spans="1:38" ht="13.5" hidden="1" thickBot="1" x14ac:dyDescent="0.25">
      <c r="A90" s="73">
        <f>A89+1</f>
        <v>56</v>
      </c>
      <c r="B90" s="73"/>
      <c r="C90" s="73"/>
      <c r="D90" s="73"/>
      <c r="E90" s="73"/>
      <c r="F90" s="73"/>
      <c r="G90" s="73"/>
      <c r="H90" s="73"/>
      <c r="I90" s="73"/>
      <c r="J90" s="73"/>
      <c r="K90" s="73"/>
      <c r="L90" s="95"/>
      <c r="M90" s="95"/>
      <c r="N90" s="95"/>
      <c r="O90" s="95"/>
      <c r="P90" s="95"/>
      <c r="Q90" s="95"/>
      <c r="R90" s="95"/>
      <c r="S90" s="95"/>
      <c r="T90" s="95"/>
      <c r="U90" s="95"/>
      <c r="V90" s="95"/>
      <c r="W90" s="95"/>
      <c r="X90" s="95"/>
      <c r="Y90" s="95"/>
      <c r="Z90" s="95"/>
      <c r="AA90" s="95"/>
      <c r="AB90" s="95"/>
      <c r="AC90" s="95"/>
      <c r="AD90" s="74"/>
      <c r="AE90" s="17"/>
      <c r="AF90" s="17"/>
      <c r="AG90" s="17"/>
      <c r="AH90" s="17"/>
      <c r="AI90" s="17"/>
      <c r="AJ90" s="17"/>
      <c r="AK90" s="17"/>
      <c r="AL90" s="17"/>
    </row>
    <row r="91" spans="1:38" s="4" customFormat="1" ht="13.5" hidden="1" thickBot="1" x14ac:dyDescent="0.25">
      <c r="A91" s="39"/>
      <c r="B91" s="40"/>
      <c r="C91" s="40"/>
      <c r="D91" s="40"/>
      <c r="E91" s="40"/>
      <c r="F91" s="40"/>
      <c r="G91" s="40"/>
      <c r="H91" s="40"/>
      <c r="I91" s="40"/>
      <c r="J91" s="40" t="s">
        <v>10</v>
      </c>
      <c r="K91" s="40"/>
      <c r="L91" s="41">
        <f t="shared" ref="L91:AC91" si="23">SUM(L85:L90)</f>
        <v>69930</v>
      </c>
      <c r="M91" s="41">
        <f t="shared" si="23"/>
        <v>70500</v>
      </c>
      <c r="N91" s="41">
        <f t="shared" si="23"/>
        <v>78760</v>
      </c>
      <c r="O91" s="41">
        <f t="shared" si="23"/>
        <v>80690</v>
      </c>
      <c r="P91" s="41">
        <f t="shared" si="23"/>
        <v>78690</v>
      </c>
      <c r="Q91" s="41">
        <f t="shared" si="23"/>
        <v>79290</v>
      </c>
      <c r="R91" s="41">
        <f t="shared" si="23"/>
        <v>89320</v>
      </c>
      <c r="S91" s="41">
        <f t="shared" si="23"/>
        <v>80050</v>
      </c>
      <c r="T91" s="41">
        <f t="shared" si="23"/>
        <v>88580</v>
      </c>
      <c r="U91" s="41">
        <f t="shared" si="23"/>
        <v>97100</v>
      </c>
      <c r="V91" s="41">
        <f t="shared" si="23"/>
        <v>107250</v>
      </c>
      <c r="W91" s="41">
        <f t="shared" si="23"/>
        <v>100730</v>
      </c>
      <c r="X91" s="41">
        <f t="shared" si="23"/>
        <v>111530</v>
      </c>
      <c r="Y91" s="41">
        <f t="shared" si="23"/>
        <v>111110</v>
      </c>
      <c r="Z91" s="41">
        <f t="shared" si="23"/>
        <v>111110</v>
      </c>
      <c r="AA91" s="41">
        <f t="shared" si="23"/>
        <v>112810</v>
      </c>
      <c r="AB91" s="41">
        <f t="shared" si="23"/>
        <v>114110</v>
      </c>
      <c r="AC91" s="41">
        <f t="shared" si="23"/>
        <v>115210</v>
      </c>
      <c r="AD91" s="42"/>
      <c r="AE91" s="43"/>
      <c r="AF91" s="43"/>
      <c r="AG91" s="43"/>
      <c r="AH91" s="43"/>
      <c r="AI91" s="43"/>
      <c r="AJ91" s="43"/>
      <c r="AK91" s="43"/>
      <c r="AL91" s="43"/>
    </row>
    <row r="92" spans="1:38" s="4" customFormat="1" ht="13.5" thickBot="1" x14ac:dyDescent="0.25">
      <c r="A92" s="45"/>
      <c r="B92" s="46"/>
      <c r="C92" s="46">
        <v>311</v>
      </c>
      <c r="D92" s="46"/>
      <c r="E92" s="46"/>
      <c r="F92" s="46"/>
      <c r="G92" s="46"/>
      <c r="H92" s="46"/>
      <c r="I92" s="46"/>
      <c r="J92" s="46" t="s">
        <v>237</v>
      </c>
      <c r="K92" s="46"/>
      <c r="L92" s="47">
        <f t="shared" ref="L92:AC92" si="24">L91</f>
        <v>69930</v>
      </c>
      <c r="M92" s="47">
        <f t="shared" si="24"/>
        <v>70500</v>
      </c>
      <c r="N92" s="47">
        <f t="shared" si="24"/>
        <v>78760</v>
      </c>
      <c r="O92" s="47">
        <f t="shared" si="24"/>
        <v>80690</v>
      </c>
      <c r="P92" s="47">
        <f t="shared" si="24"/>
        <v>78690</v>
      </c>
      <c r="Q92" s="47">
        <f t="shared" si="24"/>
        <v>79290</v>
      </c>
      <c r="R92" s="47">
        <f t="shared" si="24"/>
        <v>89320</v>
      </c>
      <c r="S92" s="47">
        <f t="shared" si="24"/>
        <v>80050</v>
      </c>
      <c r="T92" s="47">
        <f t="shared" si="24"/>
        <v>88580</v>
      </c>
      <c r="U92" s="47">
        <f t="shared" si="24"/>
        <v>97100</v>
      </c>
      <c r="V92" s="47">
        <f t="shared" si="24"/>
        <v>107250</v>
      </c>
      <c r="W92" s="47">
        <f t="shared" si="24"/>
        <v>100730</v>
      </c>
      <c r="X92" s="47">
        <f t="shared" si="24"/>
        <v>111530</v>
      </c>
      <c r="Y92" s="47">
        <f t="shared" si="24"/>
        <v>111110</v>
      </c>
      <c r="Z92" s="47">
        <f t="shared" si="24"/>
        <v>111110</v>
      </c>
      <c r="AA92" s="47">
        <f t="shared" si="24"/>
        <v>112810</v>
      </c>
      <c r="AB92" s="47">
        <f t="shared" si="24"/>
        <v>114110</v>
      </c>
      <c r="AC92" s="47">
        <f t="shared" si="24"/>
        <v>115210</v>
      </c>
      <c r="AD92" s="48"/>
      <c r="AE92" s="43"/>
      <c r="AF92" s="43"/>
      <c r="AG92" s="43"/>
      <c r="AH92" s="43"/>
      <c r="AI92" s="43"/>
      <c r="AJ92" s="43"/>
      <c r="AK92" s="43"/>
      <c r="AL92" s="43"/>
    </row>
    <row r="93" spans="1:38" s="4" customFormat="1" ht="13.5" thickBot="1" x14ac:dyDescent="0.25">
      <c r="A93" s="29"/>
      <c r="B93" s="29"/>
      <c r="C93" s="29"/>
      <c r="D93" s="29"/>
      <c r="E93" s="29"/>
      <c r="F93" s="29"/>
      <c r="G93" s="29"/>
      <c r="H93" s="29"/>
      <c r="I93" s="29"/>
      <c r="J93" s="29" t="s">
        <v>47</v>
      </c>
      <c r="K93" s="29"/>
      <c r="L93" s="49"/>
      <c r="M93" s="49"/>
      <c r="N93" s="49"/>
      <c r="O93" s="49"/>
      <c r="P93" s="49"/>
      <c r="Q93" s="49"/>
      <c r="R93" s="49"/>
      <c r="S93" s="49"/>
      <c r="T93" s="49"/>
      <c r="U93" s="49"/>
      <c r="V93" s="49"/>
      <c r="W93" s="49"/>
      <c r="X93" s="49"/>
      <c r="Y93" s="49"/>
      <c r="Z93" s="49"/>
      <c r="AA93" s="49"/>
      <c r="AB93" s="49"/>
      <c r="AC93" s="49"/>
      <c r="AD93" s="50"/>
      <c r="AE93" s="43"/>
      <c r="AF93" s="43"/>
      <c r="AG93" s="43"/>
      <c r="AH93" s="43"/>
      <c r="AI93" s="43"/>
      <c r="AJ93" s="43"/>
      <c r="AK93" s="43"/>
      <c r="AL93" s="43"/>
    </row>
    <row r="94" spans="1:38" ht="236.25" hidden="1" x14ac:dyDescent="0.2">
      <c r="A94" s="26">
        <f>A90+1</f>
        <v>57</v>
      </c>
      <c r="B94" s="26" t="s">
        <v>1</v>
      </c>
      <c r="C94" s="26">
        <v>312012</v>
      </c>
      <c r="D94" s="26" t="s">
        <v>21</v>
      </c>
      <c r="E94" s="26"/>
      <c r="F94" s="26"/>
      <c r="G94" s="26" t="s">
        <v>2</v>
      </c>
      <c r="H94" s="26">
        <v>1</v>
      </c>
      <c r="I94" s="26">
        <v>111</v>
      </c>
      <c r="J94" s="26" t="s">
        <v>271</v>
      </c>
      <c r="K94" s="26" t="s">
        <v>3</v>
      </c>
      <c r="L94" s="35">
        <v>452000</v>
      </c>
      <c r="M94" s="35">
        <v>475000</v>
      </c>
      <c r="N94" s="35">
        <v>501000</v>
      </c>
      <c r="O94" s="35">
        <v>697000</v>
      </c>
      <c r="P94" s="35">
        <v>698900</v>
      </c>
      <c r="Q94" s="35">
        <v>859000</v>
      </c>
      <c r="R94" s="35">
        <v>859000</v>
      </c>
      <c r="S94" s="35">
        <v>698390</v>
      </c>
      <c r="T94" s="35">
        <v>807190</v>
      </c>
      <c r="U94" s="35">
        <v>874160</v>
      </c>
      <c r="V94" s="35">
        <v>849740</v>
      </c>
      <c r="W94" s="35">
        <v>1183730</v>
      </c>
      <c r="X94" s="35">
        <v>1424690</v>
      </c>
      <c r="Y94" s="35">
        <v>1822560</v>
      </c>
      <c r="Z94" s="35">
        <v>1822690</v>
      </c>
      <c r="AA94" s="35">
        <v>2080000</v>
      </c>
      <c r="AB94" s="35">
        <v>2250000</v>
      </c>
      <c r="AC94" s="35">
        <v>2470000</v>
      </c>
      <c r="AD94" s="56" t="s">
        <v>295</v>
      </c>
      <c r="AE94" s="83"/>
      <c r="AF94" s="63"/>
      <c r="AG94" s="63"/>
      <c r="AH94" s="63"/>
      <c r="AI94" s="17"/>
      <c r="AJ94" s="63"/>
      <c r="AK94" s="17"/>
      <c r="AL94" s="17"/>
    </row>
    <row r="95" spans="1:38" ht="202.5" hidden="1" x14ac:dyDescent="0.2">
      <c r="A95" s="26">
        <f>A94+1</f>
        <v>58</v>
      </c>
      <c r="B95" s="26">
        <v>235</v>
      </c>
      <c r="C95" s="26">
        <v>312012</v>
      </c>
      <c r="D95" s="26" t="s">
        <v>21</v>
      </c>
      <c r="E95" s="26"/>
      <c r="F95" s="26"/>
      <c r="G95" s="26"/>
      <c r="H95" s="51" t="s">
        <v>90</v>
      </c>
      <c r="I95" s="26">
        <v>111</v>
      </c>
      <c r="J95" s="26" t="s">
        <v>146</v>
      </c>
      <c r="K95" s="26"/>
      <c r="L95" s="35">
        <v>2400</v>
      </c>
      <c r="M95" s="35">
        <v>2400</v>
      </c>
      <c r="N95" s="35">
        <v>4800</v>
      </c>
      <c r="O95" s="35">
        <v>5780</v>
      </c>
      <c r="P95" s="35">
        <v>5780</v>
      </c>
      <c r="Q95" s="35">
        <v>11500</v>
      </c>
      <c r="R95" s="35">
        <v>11500</v>
      </c>
      <c r="S95" s="35">
        <v>5860</v>
      </c>
      <c r="T95" s="35">
        <v>11050</v>
      </c>
      <c r="U95" s="35">
        <v>7380</v>
      </c>
      <c r="V95" s="35">
        <v>9620</v>
      </c>
      <c r="W95" s="35">
        <v>5120</v>
      </c>
      <c r="X95" s="35">
        <v>10860</v>
      </c>
      <c r="Y95" s="35">
        <v>0</v>
      </c>
      <c r="Z95" s="35">
        <v>0</v>
      </c>
      <c r="AA95" s="35">
        <v>11400</v>
      </c>
      <c r="AB95" s="35">
        <v>6000</v>
      </c>
      <c r="AC95" s="35">
        <v>12800</v>
      </c>
      <c r="AD95" s="56" t="s">
        <v>309</v>
      </c>
      <c r="AE95" s="57"/>
      <c r="AF95" s="63"/>
      <c r="AG95" s="63"/>
      <c r="AH95" s="63"/>
      <c r="AI95" s="63"/>
      <c r="AJ95" s="57"/>
      <c r="AK95" s="17"/>
      <c r="AL95" s="17"/>
    </row>
    <row r="96" spans="1:38" hidden="1" x14ac:dyDescent="0.2">
      <c r="A96" s="26">
        <f t="shared" ref="A96:A104" si="25">A95+1</f>
        <v>59</v>
      </c>
      <c r="B96" s="26">
        <v>235</v>
      </c>
      <c r="C96" s="26">
        <v>312001</v>
      </c>
      <c r="D96" s="26" t="s">
        <v>21</v>
      </c>
      <c r="E96" s="26"/>
      <c r="F96" s="26"/>
      <c r="G96" s="26"/>
      <c r="H96" s="51" t="s">
        <v>91</v>
      </c>
      <c r="I96" s="26">
        <v>111</v>
      </c>
      <c r="J96" s="26" t="s">
        <v>94</v>
      </c>
      <c r="K96" s="26"/>
      <c r="L96" s="31"/>
      <c r="M96" s="31"/>
      <c r="N96" s="31"/>
      <c r="O96" s="31"/>
      <c r="P96" s="31"/>
      <c r="Q96" s="31"/>
      <c r="R96" s="31"/>
      <c r="S96" s="31"/>
      <c r="T96" s="31"/>
      <c r="U96" s="31"/>
      <c r="V96" s="31"/>
      <c r="W96" s="31"/>
      <c r="X96" s="31"/>
      <c r="Y96" s="31"/>
      <c r="Z96" s="31"/>
      <c r="AA96" s="31"/>
      <c r="AB96" s="31"/>
      <c r="AC96" s="31"/>
      <c r="AD96" s="56"/>
      <c r="AE96" s="17"/>
      <c r="AF96" s="17"/>
      <c r="AG96" s="17"/>
      <c r="AH96" s="17"/>
      <c r="AI96" s="17"/>
      <c r="AJ96" s="17"/>
      <c r="AK96" s="17"/>
      <c r="AL96" s="17"/>
    </row>
    <row r="97" spans="1:38" ht="39" hidden="1" customHeight="1" x14ac:dyDescent="0.2">
      <c r="A97" s="26">
        <f t="shared" si="25"/>
        <v>60</v>
      </c>
      <c r="B97" s="54">
        <v>235</v>
      </c>
      <c r="C97" s="54">
        <v>312001</v>
      </c>
      <c r="D97" s="54" t="s">
        <v>21</v>
      </c>
      <c r="E97" s="54"/>
      <c r="F97" s="54"/>
      <c r="G97" s="54"/>
      <c r="H97" s="59" t="s">
        <v>103</v>
      </c>
      <c r="I97" s="81" t="s">
        <v>119</v>
      </c>
      <c r="J97" s="54" t="s">
        <v>102</v>
      </c>
      <c r="K97" s="54" t="s">
        <v>3</v>
      </c>
      <c r="L97" s="35"/>
      <c r="M97" s="35"/>
      <c r="N97" s="35"/>
      <c r="O97" s="35"/>
      <c r="P97" s="35"/>
      <c r="Q97" s="35"/>
      <c r="R97" s="35"/>
      <c r="S97" s="35"/>
      <c r="T97" s="35"/>
      <c r="U97" s="35"/>
      <c r="V97" s="35"/>
      <c r="W97" s="35"/>
      <c r="X97" s="35"/>
      <c r="Y97" s="35"/>
      <c r="Z97" s="35"/>
      <c r="AA97" s="35"/>
      <c r="AB97" s="35"/>
      <c r="AC97" s="35"/>
      <c r="AD97" s="81" t="s">
        <v>114</v>
      </c>
      <c r="AE97" s="17"/>
      <c r="AF97" s="17"/>
      <c r="AG97" s="17"/>
      <c r="AH97" s="17"/>
      <c r="AI97" s="17"/>
      <c r="AJ97" s="17"/>
      <c r="AK97" s="17"/>
      <c r="AL97" s="17"/>
    </row>
    <row r="98" spans="1:38" ht="131.25" hidden="1" customHeight="1" x14ac:dyDescent="0.2">
      <c r="A98" s="26">
        <f t="shared" si="25"/>
        <v>61</v>
      </c>
      <c r="B98" s="54" t="s">
        <v>121</v>
      </c>
      <c r="C98" s="54">
        <v>312001</v>
      </c>
      <c r="D98" s="54" t="s">
        <v>21</v>
      </c>
      <c r="E98" s="54"/>
      <c r="F98" s="54"/>
      <c r="G98" s="54"/>
      <c r="H98" s="59" t="s">
        <v>113</v>
      </c>
      <c r="I98" s="81" t="s">
        <v>140</v>
      </c>
      <c r="J98" s="54" t="s">
        <v>129</v>
      </c>
      <c r="K98" s="54"/>
      <c r="L98" s="35"/>
      <c r="M98" s="35"/>
      <c r="N98" s="35"/>
      <c r="O98" s="35"/>
      <c r="P98" s="35"/>
      <c r="Q98" s="35"/>
      <c r="R98" s="35"/>
      <c r="S98" s="35"/>
      <c r="T98" s="35"/>
      <c r="U98" s="35"/>
      <c r="V98" s="35"/>
      <c r="W98" s="35"/>
      <c r="X98" s="35"/>
      <c r="Y98" s="35"/>
      <c r="Z98" s="35"/>
      <c r="AA98" s="35"/>
      <c r="AB98" s="35"/>
      <c r="AC98" s="35"/>
      <c r="AD98" s="81" t="s">
        <v>158</v>
      </c>
      <c r="AE98" s="37"/>
      <c r="AF98" s="17"/>
      <c r="AG98" s="17"/>
      <c r="AH98" s="17"/>
      <c r="AI98" s="17"/>
      <c r="AJ98" s="17"/>
      <c r="AK98" s="17"/>
      <c r="AL98" s="17"/>
    </row>
    <row r="99" spans="1:38" ht="102.75" hidden="1" customHeight="1" x14ac:dyDescent="0.2">
      <c r="A99" s="26">
        <f t="shared" si="25"/>
        <v>62</v>
      </c>
      <c r="B99" s="54" t="s">
        <v>121</v>
      </c>
      <c r="C99" s="54">
        <v>312001</v>
      </c>
      <c r="D99" s="54" t="s">
        <v>21</v>
      </c>
      <c r="E99" s="54"/>
      <c r="F99" s="54"/>
      <c r="G99" s="54"/>
      <c r="H99" s="59" t="s">
        <v>138</v>
      </c>
      <c r="I99" s="81" t="s">
        <v>141</v>
      </c>
      <c r="J99" s="54" t="s">
        <v>130</v>
      </c>
      <c r="K99" s="54"/>
      <c r="L99" s="75"/>
      <c r="M99" s="75"/>
      <c r="N99" s="75"/>
      <c r="O99" s="75"/>
      <c r="P99" s="75"/>
      <c r="Q99" s="75"/>
      <c r="R99" s="75"/>
      <c r="S99" s="75"/>
      <c r="T99" s="75"/>
      <c r="U99" s="75"/>
      <c r="V99" s="75"/>
      <c r="W99" s="75"/>
      <c r="X99" s="75"/>
      <c r="Y99" s="75"/>
      <c r="Z99" s="75"/>
      <c r="AA99" s="75"/>
      <c r="AB99" s="75"/>
      <c r="AC99" s="35"/>
      <c r="AD99" s="74" t="s">
        <v>147</v>
      </c>
      <c r="AE99" s="17"/>
      <c r="AF99" s="17"/>
      <c r="AG99" s="17"/>
      <c r="AH99" s="17"/>
      <c r="AI99" s="17"/>
      <c r="AJ99" s="17"/>
      <c r="AK99" s="17"/>
      <c r="AL99" s="17"/>
    </row>
    <row r="100" spans="1:38" ht="12.75" hidden="1" customHeight="1" x14ac:dyDescent="0.2">
      <c r="A100" s="26">
        <f t="shared" si="25"/>
        <v>63</v>
      </c>
      <c r="B100" s="54"/>
      <c r="C100" s="54"/>
      <c r="D100" s="54"/>
      <c r="E100" s="54"/>
      <c r="F100" s="54"/>
      <c r="G100" s="54"/>
      <c r="H100" s="59"/>
      <c r="I100" s="54"/>
      <c r="J100" s="54" t="s">
        <v>117</v>
      </c>
      <c r="K100" s="54"/>
      <c r="L100" s="35"/>
      <c r="M100" s="35"/>
      <c r="N100" s="35"/>
      <c r="O100" s="35"/>
      <c r="P100" s="35"/>
      <c r="Q100" s="35"/>
      <c r="R100" s="35"/>
      <c r="S100" s="35"/>
      <c r="T100" s="35"/>
      <c r="U100" s="35"/>
      <c r="V100" s="35"/>
      <c r="W100" s="35"/>
      <c r="X100" s="35"/>
      <c r="Y100" s="35"/>
      <c r="Z100" s="35"/>
      <c r="AA100" s="35"/>
      <c r="AB100" s="35"/>
      <c r="AC100" s="35"/>
      <c r="AD100" s="81" t="s">
        <v>116</v>
      </c>
      <c r="AE100" s="17"/>
      <c r="AF100" s="17"/>
      <c r="AG100" s="17"/>
      <c r="AH100" s="17"/>
      <c r="AI100" s="17"/>
      <c r="AJ100" s="17"/>
      <c r="AK100" s="17"/>
      <c r="AL100" s="17"/>
    </row>
    <row r="101" spans="1:38" ht="56.25" hidden="1" x14ac:dyDescent="0.2">
      <c r="A101" s="26">
        <f t="shared" si="25"/>
        <v>64</v>
      </c>
      <c r="B101" s="54">
        <v>235</v>
      </c>
      <c r="C101" s="54">
        <v>312007</v>
      </c>
      <c r="D101" s="54" t="s">
        <v>21</v>
      </c>
      <c r="E101" s="54"/>
      <c r="F101" s="54"/>
      <c r="G101" s="54"/>
      <c r="H101" s="54">
        <v>3</v>
      </c>
      <c r="I101" s="54">
        <v>41</v>
      </c>
      <c r="J101" s="54" t="s">
        <v>27</v>
      </c>
      <c r="K101" s="54"/>
      <c r="L101" s="75"/>
      <c r="M101" s="75"/>
      <c r="N101" s="75"/>
      <c r="O101" s="75"/>
      <c r="P101" s="75"/>
      <c r="Q101" s="75"/>
      <c r="R101" s="75"/>
      <c r="S101" s="75"/>
      <c r="T101" s="75"/>
      <c r="U101" s="75"/>
      <c r="V101" s="75"/>
      <c r="W101" s="75"/>
      <c r="X101" s="75"/>
      <c r="Y101" s="75"/>
      <c r="Z101" s="75"/>
      <c r="AA101" s="75"/>
      <c r="AB101" s="75"/>
      <c r="AC101" s="35"/>
      <c r="AD101" s="61" t="s">
        <v>134</v>
      </c>
      <c r="AE101" s="17"/>
      <c r="AF101" s="17"/>
      <c r="AG101" s="17"/>
      <c r="AH101" s="17"/>
      <c r="AI101" s="17"/>
      <c r="AJ101" s="17"/>
      <c r="AK101" s="17"/>
      <c r="AL101" s="17"/>
    </row>
    <row r="102" spans="1:38" ht="12.75" hidden="1" customHeight="1" x14ac:dyDescent="0.2">
      <c r="A102" s="26">
        <f t="shared" si="25"/>
        <v>65</v>
      </c>
      <c r="B102" s="54" t="s">
        <v>1</v>
      </c>
      <c r="C102" s="54">
        <v>312007</v>
      </c>
      <c r="D102" s="54" t="s">
        <v>21</v>
      </c>
      <c r="E102" s="54"/>
      <c r="F102" s="54"/>
      <c r="G102" s="54" t="s">
        <v>2</v>
      </c>
      <c r="H102" s="54">
        <v>4</v>
      </c>
      <c r="I102" s="54">
        <v>41</v>
      </c>
      <c r="J102" s="54" t="s">
        <v>85</v>
      </c>
      <c r="K102" s="54" t="s">
        <v>3</v>
      </c>
      <c r="L102" s="35"/>
      <c r="M102" s="35"/>
      <c r="N102" s="35"/>
      <c r="O102" s="35"/>
      <c r="P102" s="35"/>
      <c r="Q102" s="35"/>
      <c r="R102" s="35"/>
      <c r="S102" s="35"/>
      <c r="T102" s="35"/>
      <c r="U102" s="35"/>
      <c r="V102" s="35"/>
      <c r="W102" s="35"/>
      <c r="X102" s="35"/>
      <c r="Y102" s="35"/>
      <c r="Z102" s="35"/>
      <c r="AA102" s="35"/>
      <c r="AB102" s="35"/>
      <c r="AC102" s="35"/>
      <c r="AD102" s="52"/>
      <c r="AE102" s="17"/>
      <c r="AF102" s="17"/>
      <c r="AG102" s="17"/>
      <c r="AH102" s="17"/>
      <c r="AI102" s="17"/>
      <c r="AJ102" s="17"/>
      <c r="AK102" s="17"/>
      <c r="AL102" s="17"/>
    </row>
    <row r="103" spans="1:38" ht="12.75" hidden="1" customHeight="1" x14ac:dyDescent="0.2">
      <c r="A103" s="26">
        <f t="shared" si="25"/>
        <v>66</v>
      </c>
      <c r="B103" s="54" t="s">
        <v>1</v>
      </c>
      <c r="C103" s="54">
        <v>312008</v>
      </c>
      <c r="D103" s="54" t="s">
        <v>21</v>
      </c>
      <c r="E103" s="54"/>
      <c r="F103" s="54"/>
      <c r="G103" s="54" t="s">
        <v>2</v>
      </c>
      <c r="H103" s="54"/>
      <c r="I103" s="54">
        <v>41</v>
      </c>
      <c r="J103" s="54" t="s">
        <v>59</v>
      </c>
      <c r="K103" s="54" t="s">
        <v>3</v>
      </c>
      <c r="L103" s="35"/>
      <c r="M103" s="35"/>
      <c r="N103" s="35"/>
      <c r="O103" s="35"/>
      <c r="P103" s="35"/>
      <c r="Q103" s="35"/>
      <c r="R103" s="35"/>
      <c r="S103" s="35"/>
      <c r="T103" s="35"/>
      <c r="U103" s="35"/>
      <c r="V103" s="35"/>
      <c r="W103" s="35"/>
      <c r="X103" s="35"/>
      <c r="Y103" s="35"/>
      <c r="Z103" s="35"/>
      <c r="AA103" s="35"/>
      <c r="AB103" s="35"/>
      <c r="AC103" s="35"/>
      <c r="AD103" s="52"/>
      <c r="AE103" s="17"/>
      <c r="AF103" s="17"/>
      <c r="AG103" s="17"/>
      <c r="AH103" s="17"/>
      <c r="AI103" s="17"/>
      <c r="AJ103" s="17"/>
      <c r="AK103" s="17"/>
      <c r="AL103" s="17"/>
    </row>
    <row r="104" spans="1:38" ht="67.5" hidden="1" customHeight="1" x14ac:dyDescent="0.2">
      <c r="A104" s="26">
        <f t="shared" si="25"/>
        <v>67</v>
      </c>
      <c r="B104" s="54" t="s">
        <v>121</v>
      </c>
      <c r="C104" s="54">
        <v>312008</v>
      </c>
      <c r="D104" s="54" t="s">
        <v>21</v>
      </c>
      <c r="E104" s="54"/>
      <c r="F104" s="54"/>
      <c r="G104" s="54"/>
      <c r="H104" s="54">
        <v>2</v>
      </c>
      <c r="I104" s="54">
        <v>46</v>
      </c>
      <c r="J104" s="54" t="s">
        <v>163</v>
      </c>
      <c r="K104" s="54"/>
      <c r="L104" s="35">
        <v>0</v>
      </c>
      <c r="M104" s="35">
        <v>4000</v>
      </c>
      <c r="N104" s="35">
        <v>0</v>
      </c>
      <c r="O104" s="35">
        <v>3500</v>
      </c>
      <c r="P104" s="35">
        <v>3500</v>
      </c>
      <c r="Q104" s="35">
        <v>0</v>
      </c>
      <c r="R104" s="35">
        <v>0</v>
      </c>
      <c r="S104" s="35">
        <v>3500</v>
      </c>
      <c r="T104" s="35">
        <v>0</v>
      </c>
      <c r="U104" s="35">
        <v>0</v>
      </c>
      <c r="V104" s="35">
        <v>3000</v>
      </c>
      <c r="W104" s="35">
        <v>3000</v>
      </c>
      <c r="X104" s="35">
        <v>0</v>
      </c>
      <c r="Y104" s="35">
        <v>0</v>
      </c>
      <c r="Z104" s="35">
        <v>0</v>
      </c>
      <c r="AA104" s="35">
        <v>0</v>
      </c>
      <c r="AB104" s="35">
        <v>0</v>
      </c>
      <c r="AC104" s="35">
        <v>0</v>
      </c>
      <c r="AD104" s="81" t="s">
        <v>249</v>
      </c>
      <c r="AE104" s="17"/>
      <c r="AF104" s="17"/>
      <c r="AG104" s="17"/>
      <c r="AH104" s="17"/>
      <c r="AI104" s="17"/>
      <c r="AJ104" s="17"/>
      <c r="AK104" s="17"/>
      <c r="AL104" s="17"/>
    </row>
    <row r="105" spans="1:38" ht="67.5" hidden="1" x14ac:dyDescent="0.2">
      <c r="A105" s="54">
        <f>A104+1</f>
        <v>68</v>
      </c>
      <c r="B105" s="54" t="s">
        <v>121</v>
      </c>
      <c r="C105" s="26">
        <v>312012</v>
      </c>
      <c r="D105" s="54" t="s">
        <v>21</v>
      </c>
      <c r="E105" s="54"/>
      <c r="F105" s="54"/>
      <c r="G105" s="54" t="s">
        <v>2</v>
      </c>
      <c r="H105" s="54">
        <v>2</v>
      </c>
      <c r="I105" s="54">
        <v>111</v>
      </c>
      <c r="J105" s="54" t="s">
        <v>24</v>
      </c>
      <c r="K105" s="54" t="s">
        <v>3</v>
      </c>
      <c r="L105" s="35">
        <v>4050</v>
      </c>
      <c r="M105" s="35">
        <v>4150</v>
      </c>
      <c r="N105" s="35">
        <v>4250</v>
      </c>
      <c r="O105" s="35">
        <v>5120</v>
      </c>
      <c r="P105" s="35">
        <v>5120</v>
      </c>
      <c r="Q105" s="35">
        <v>5340</v>
      </c>
      <c r="R105" s="35">
        <v>6170</v>
      </c>
      <c r="S105" s="35">
        <v>5120</v>
      </c>
      <c r="T105" s="35">
        <v>7240</v>
      </c>
      <c r="U105" s="35">
        <v>7510</v>
      </c>
      <c r="V105" s="35">
        <v>9830</v>
      </c>
      <c r="W105" s="35">
        <v>7850</v>
      </c>
      <c r="X105" s="35">
        <v>8680</v>
      </c>
      <c r="Y105" s="35">
        <v>9300</v>
      </c>
      <c r="Z105" s="35">
        <v>9300</v>
      </c>
      <c r="AA105" s="35">
        <v>9000</v>
      </c>
      <c r="AB105" s="35">
        <v>9100</v>
      </c>
      <c r="AC105" s="35">
        <v>9200</v>
      </c>
      <c r="AD105" s="56" t="s">
        <v>297</v>
      </c>
      <c r="AE105" s="17"/>
      <c r="AF105" s="17"/>
      <c r="AG105" s="17"/>
      <c r="AH105" s="17"/>
      <c r="AI105" s="17"/>
      <c r="AJ105" s="17"/>
      <c r="AK105" s="17"/>
      <c r="AL105" s="17"/>
    </row>
    <row r="106" spans="1:38" ht="24.75" hidden="1" customHeight="1" x14ac:dyDescent="0.2">
      <c r="A106" s="54">
        <f>A105+1</f>
        <v>69</v>
      </c>
      <c r="B106" s="54" t="s">
        <v>121</v>
      </c>
      <c r="C106" s="26">
        <v>312012</v>
      </c>
      <c r="D106" s="54" t="s">
        <v>21</v>
      </c>
      <c r="E106" s="54"/>
      <c r="F106" s="54"/>
      <c r="G106" s="54"/>
      <c r="H106" s="54">
        <v>6</v>
      </c>
      <c r="I106" s="54">
        <v>111</v>
      </c>
      <c r="J106" s="54" t="s">
        <v>96</v>
      </c>
      <c r="K106" s="54"/>
      <c r="L106" s="35">
        <v>1120</v>
      </c>
      <c r="M106" s="35">
        <v>1170</v>
      </c>
      <c r="N106" s="35">
        <v>1210</v>
      </c>
      <c r="O106" s="35">
        <v>1310</v>
      </c>
      <c r="P106" s="35">
        <v>1310</v>
      </c>
      <c r="Q106" s="35">
        <v>1370</v>
      </c>
      <c r="R106" s="35">
        <v>1350</v>
      </c>
      <c r="S106" s="35">
        <v>1310</v>
      </c>
      <c r="T106" s="35">
        <v>1360</v>
      </c>
      <c r="U106" s="35">
        <v>1360</v>
      </c>
      <c r="V106" s="35">
        <v>1380</v>
      </c>
      <c r="W106" s="35">
        <v>1460</v>
      </c>
      <c r="X106" s="35">
        <v>1470</v>
      </c>
      <c r="Y106" s="35">
        <v>1470</v>
      </c>
      <c r="Z106" s="35">
        <v>1470</v>
      </c>
      <c r="AA106" s="35">
        <v>1520</v>
      </c>
      <c r="AB106" s="35">
        <v>1550</v>
      </c>
      <c r="AC106" s="35">
        <v>1600</v>
      </c>
      <c r="AD106" s="56" t="s">
        <v>189</v>
      </c>
      <c r="AE106" s="17"/>
      <c r="AF106" s="17"/>
      <c r="AG106" s="17"/>
      <c r="AH106" s="17"/>
      <c r="AI106" s="17"/>
      <c r="AJ106" s="17"/>
      <c r="AK106" s="17"/>
      <c r="AL106" s="17"/>
    </row>
    <row r="107" spans="1:38" ht="128.25" hidden="1" customHeight="1" x14ac:dyDescent="0.2">
      <c r="A107" s="54">
        <f>A106+1</f>
        <v>70</v>
      </c>
      <c r="B107" s="54" t="s">
        <v>121</v>
      </c>
      <c r="C107" s="26">
        <v>312012</v>
      </c>
      <c r="D107" s="54" t="s">
        <v>21</v>
      </c>
      <c r="E107" s="54"/>
      <c r="F107" s="54"/>
      <c r="G107" s="54"/>
      <c r="H107" s="108" t="s">
        <v>253</v>
      </c>
      <c r="I107" s="54">
        <v>111</v>
      </c>
      <c r="J107" s="54" t="s">
        <v>252</v>
      </c>
      <c r="K107" s="54"/>
      <c r="L107" s="35">
        <v>3120</v>
      </c>
      <c r="M107" s="35">
        <v>3200</v>
      </c>
      <c r="N107" s="35">
        <v>3410</v>
      </c>
      <c r="O107" s="35">
        <v>4570</v>
      </c>
      <c r="P107" s="35">
        <v>5350</v>
      </c>
      <c r="Q107" s="35">
        <v>5350</v>
      </c>
      <c r="R107" s="35">
        <v>6010</v>
      </c>
      <c r="S107" s="35">
        <v>5620</v>
      </c>
      <c r="T107" s="35">
        <v>6470</v>
      </c>
      <c r="U107" s="35">
        <v>5830</v>
      </c>
      <c r="V107" s="35">
        <v>5890</v>
      </c>
      <c r="W107" s="35">
        <v>7240</v>
      </c>
      <c r="X107" s="35">
        <v>7860</v>
      </c>
      <c r="Y107" s="35">
        <v>11250</v>
      </c>
      <c r="Z107" s="35">
        <v>11250</v>
      </c>
      <c r="AA107" s="35">
        <v>8400</v>
      </c>
      <c r="AB107" s="35">
        <v>8600</v>
      </c>
      <c r="AC107" s="35">
        <v>8750</v>
      </c>
      <c r="AD107" s="56" t="s">
        <v>296</v>
      </c>
      <c r="AE107" s="17"/>
      <c r="AF107" s="17"/>
      <c r="AG107" s="17"/>
      <c r="AH107" s="17"/>
      <c r="AI107" s="17"/>
      <c r="AJ107" s="17"/>
      <c r="AK107" s="17"/>
      <c r="AL107" s="17"/>
    </row>
    <row r="108" spans="1:38" ht="23.25" hidden="1" customHeight="1" x14ac:dyDescent="0.2">
      <c r="A108" s="71" t="s">
        <v>165</v>
      </c>
      <c r="B108" s="73" t="s">
        <v>121</v>
      </c>
      <c r="C108" s="54">
        <v>312012</v>
      </c>
      <c r="D108" s="73" t="s">
        <v>21</v>
      </c>
      <c r="E108" s="73"/>
      <c r="F108" s="73"/>
      <c r="G108" s="73"/>
      <c r="H108" s="109" t="s">
        <v>166</v>
      </c>
      <c r="I108" s="73">
        <v>111</v>
      </c>
      <c r="J108" s="73" t="s">
        <v>167</v>
      </c>
      <c r="K108" s="73"/>
      <c r="L108" s="35">
        <v>100</v>
      </c>
      <c r="M108" s="35">
        <v>100</v>
      </c>
      <c r="N108" s="35">
        <v>200</v>
      </c>
      <c r="O108" s="35">
        <v>160</v>
      </c>
      <c r="P108" s="35">
        <v>160</v>
      </c>
      <c r="Q108" s="35">
        <v>170</v>
      </c>
      <c r="R108" s="35">
        <v>130</v>
      </c>
      <c r="S108" s="35">
        <v>160</v>
      </c>
      <c r="T108" s="35">
        <v>130</v>
      </c>
      <c r="U108" s="35">
        <v>90</v>
      </c>
      <c r="V108" s="35">
        <v>70</v>
      </c>
      <c r="W108" s="35">
        <v>90</v>
      </c>
      <c r="X108" s="35">
        <v>70</v>
      </c>
      <c r="Y108" s="35">
        <v>70</v>
      </c>
      <c r="Z108" s="35">
        <v>70</v>
      </c>
      <c r="AA108" s="35">
        <v>70</v>
      </c>
      <c r="AB108" s="35">
        <v>70</v>
      </c>
      <c r="AC108" s="35">
        <v>70</v>
      </c>
      <c r="AD108" s="56" t="s">
        <v>189</v>
      </c>
      <c r="AE108" s="17"/>
      <c r="AF108" s="17"/>
      <c r="AG108" s="17"/>
      <c r="AH108" s="17"/>
      <c r="AI108" s="17"/>
      <c r="AJ108" s="17"/>
      <c r="AK108" s="17"/>
      <c r="AL108" s="17"/>
    </row>
    <row r="109" spans="1:38" ht="381" hidden="1" customHeight="1" x14ac:dyDescent="0.2">
      <c r="A109" s="71" t="s">
        <v>177</v>
      </c>
      <c r="B109" s="73" t="s">
        <v>121</v>
      </c>
      <c r="C109" s="81" t="s">
        <v>227</v>
      </c>
      <c r="D109" s="73" t="s">
        <v>21</v>
      </c>
      <c r="E109" s="73"/>
      <c r="F109" s="73"/>
      <c r="G109" s="73"/>
      <c r="H109" s="85" t="s">
        <v>228</v>
      </c>
      <c r="I109" s="74" t="s">
        <v>229</v>
      </c>
      <c r="J109" s="73" t="s">
        <v>200</v>
      </c>
      <c r="K109" s="73"/>
      <c r="L109" s="35">
        <v>30200</v>
      </c>
      <c r="M109" s="35">
        <v>0</v>
      </c>
      <c r="N109" s="35">
        <v>0</v>
      </c>
      <c r="O109" s="35">
        <v>500</v>
      </c>
      <c r="P109" s="35">
        <v>500</v>
      </c>
      <c r="Q109" s="35">
        <v>27900</v>
      </c>
      <c r="R109" s="35">
        <v>27900</v>
      </c>
      <c r="S109" s="35">
        <v>500</v>
      </c>
      <c r="T109" s="35">
        <v>28780</v>
      </c>
      <c r="U109" s="35">
        <v>111480</v>
      </c>
      <c r="V109" s="35">
        <v>82460</v>
      </c>
      <c r="W109" s="35">
        <v>115390</v>
      </c>
      <c r="X109" s="35">
        <v>111900</v>
      </c>
      <c r="Y109" s="35">
        <v>85770</v>
      </c>
      <c r="Z109" s="35">
        <v>85500</v>
      </c>
      <c r="AA109" s="35">
        <f>49500+0</f>
        <v>49500</v>
      </c>
      <c r="AB109" s="35">
        <v>49500</v>
      </c>
      <c r="AC109" s="35">
        <v>49500</v>
      </c>
      <c r="AD109" s="56" t="s">
        <v>310</v>
      </c>
      <c r="AE109" s="17"/>
      <c r="AF109" s="17"/>
      <c r="AG109" s="17"/>
      <c r="AH109" s="17"/>
      <c r="AI109" s="17"/>
      <c r="AJ109" s="17"/>
      <c r="AK109" s="17"/>
      <c r="AL109" s="17"/>
    </row>
    <row r="110" spans="1:38" ht="73.5" hidden="1" customHeight="1" x14ac:dyDescent="0.2">
      <c r="A110" s="71" t="s">
        <v>208</v>
      </c>
      <c r="B110" s="73" t="s">
        <v>121</v>
      </c>
      <c r="C110" s="54">
        <v>312012</v>
      </c>
      <c r="D110" s="73" t="s">
        <v>21</v>
      </c>
      <c r="E110" s="73"/>
      <c r="F110" s="73"/>
      <c r="G110" s="73"/>
      <c r="H110" s="109" t="s">
        <v>172</v>
      </c>
      <c r="I110" s="74" t="s">
        <v>203</v>
      </c>
      <c r="J110" s="73" t="s">
        <v>209</v>
      </c>
      <c r="K110" s="73"/>
      <c r="L110" s="35"/>
      <c r="M110" s="35"/>
      <c r="N110" s="35"/>
      <c r="O110" s="35"/>
      <c r="P110" s="35"/>
      <c r="Q110" s="35">
        <v>0</v>
      </c>
      <c r="R110" s="35">
        <v>0</v>
      </c>
      <c r="S110" s="35">
        <v>0</v>
      </c>
      <c r="T110" s="35">
        <v>0</v>
      </c>
      <c r="U110" s="35">
        <v>0</v>
      </c>
      <c r="V110" s="35">
        <v>0</v>
      </c>
      <c r="W110" s="35">
        <v>169800</v>
      </c>
      <c r="X110" s="35">
        <v>0</v>
      </c>
      <c r="Y110" s="35">
        <v>0</v>
      </c>
      <c r="Z110" s="35">
        <v>0</v>
      </c>
      <c r="AA110" s="35">
        <v>0</v>
      </c>
      <c r="AB110" s="35">
        <v>0</v>
      </c>
      <c r="AC110" s="35">
        <v>0</v>
      </c>
      <c r="AD110" s="56" t="s">
        <v>250</v>
      </c>
      <c r="AE110" s="17"/>
      <c r="AF110" s="17"/>
      <c r="AG110" s="17"/>
      <c r="AH110" s="17"/>
      <c r="AI110" s="17"/>
      <c r="AJ110" s="17"/>
      <c r="AK110" s="17"/>
      <c r="AL110" s="17"/>
    </row>
    <row r="111" spans="1:38" ht="75" hidden="1" customHeight="1" x14ac:dyDescent="0.2">
      <c r="A111" s="71" t="s">
        <v>222</v>
      </c>
      <c r="B111" s="73" t="s">
        <v>121</v>
      </c>
      <c r="C111" s="54">
        <v>312012</v>
      </c>
      <c r="D111" s="73" t="s">
        <v>21</v>
      </c>
      <c r="E111" s="73"/>
      <c r="F111" s="73"/>
      <c r="G111" s="73"/>
      <c r="H111" s="109" t="s">
        <v>245</v>
      </c>
      <c r="I111" s="74" t="s">
        <v>246</v>
      </c>
      <c r="J111" s="73" t="s">
        <v>247</v>
      </c>
      <c r="K111" s="73"/>
      <c r="L111" s="35"/>
      <c r="M111" s="35"/>
      <c r="N111" s="35"/>
      <c r="O111" s="35"/>
      <c r="P111" s="35"/>
      <c r="Q111" s="35"/>
      <c r="R111" s="35"/>
      <c r="S111" s="35"/>
      <c r="T111" s="35"/>
      <c r="U111" s="35">
        <v>0</v>
      </c>
      <c r="V111" s="35">
        <v>0</v>
      </c>
      <c r="W111" s="35">
        <v>141440</v>
      </c>
      <c r="X111" s="35">
        <v>0</v>
      </c>
      <c r="Y111" s="35">
        <v>0</v>
      </c>
      <c r="Z111" s="35">
        <v>0</v>
      </c>
      <c r="AA111" s="35">
        <v>0</v>
      </c>
      <c r="AB111" s="35">
        <v>0</v>
      </c>
      <c r="AC111" s="35">
        <v>0</v>
      </c>
      <c r="AD111" s="56" t="s">
        <v>248</v>
      </c>
      <c r="AE111" s="17"/>
      <c r="AF111" s="17"/>
      <c r="AG111" s="17"/>
      <c r="AH111" s="17"/>
      <c r="AI111" s="17"/>
      <c r="AJ111" s="17"/>
      <c r="AK111" s="17"/>
      <c r="AL111" s="17"/>
    </row>
    <row r="112" spans="1:38" ht="48" hidden="1" customHeight="1" x14ac:dyDescent="0.2">
      <c r="A112" s="71" t="s">
        <v>244</v>
      </c>
      <c r="B112" s="73" t="s">
        <v>121</v>
      </c>
      <c r="C112" s="54">
        <v>292017</v>
      </c>
      <c r="D112" s="73"/>
      <c r="E112" s="73"/>
      <c r="F112" s="73"/>
      <c r="G112" s="73"/>
      <c r="H112" s="109" t="s">
        <v>223</v>
      </c>
      <c r="I112" s="74">
        <v>41</v>
      </c>
      <c r="J112" s="73" t="s">
        <v>226</v>
      </c>
      <c r="K112" s="73"/>
      <c r="L112" s="35"/>
      <c r="M112" s="35"/>
      <c r="N112" s="35"/>
      <c r="O112" s="35"/>
      <c r="P112" s="35"/>
      <c r="Q112" s="35"/>
      <c r="R112" s="35"/>
      <c r="S112" s="35"/>
      <c r="T112" s="35"/>
      <c r="U112" s="35">
        <v>1810</v>
      </c>
      <c r="V112" s="35">
        <v>2070</v>
      </c>
      <c r="W112" s="35">
        <v>0</v>
      </c>
      <c r="X112" s="35">
        <v>0</v>
      </c>
      <c r="Y112" s="35">
        <v>0</v>
      </c>
      <c r="Z112" s="35">
        <v>0</v>
      </c>
      <c r="AA112" s="35">
        <v>0</v>
      </c>
      <c r="AB112" s="35">
        <v>0</v>
      </c>
      <c r="AC112" s="35">
        <v>0</v>
      </c>
      <c r="AD112" s="56" t="s">
        <v>225</v>
      </c>
      <c r="AE112" s="17"/>
      <c r="AF112" s="17"/>
      <c r="AG112" s="17"/>
      <c r="AH112" s="17"/>
      <c r="AI112" s="17"/>
      <c r="AJ112" s="17"/>
      <c r="AK112" s="17"/>
      <c r="AL112" s="17"/>
    </row>
    <row r="113" spans="1:38" ht="48" hidden="1" customHeight="1" x14ac:dyDescent="0.2">
      <c r="A113" s="71" t="s">
        <v>316</v>
      </c>
      <c r="B113" s="73" t="s">
        <v>121</v>
      </c>
      <c r="C113" s="32">
        <v>312012</v>
      </c>
      <c r="D113" s="73" t="s">
        <v>21</v>
      </c>
      <c r="E113" s="73"/>
      <c r="F113" s="73"/>
      <c r="G113" s="73"/>
      <c r="H113" s="109" t="s">
        <v>182</v>
      </c>
      <c r="I113" s="74"/>
      <c r="J113" s="73" t="s">
        <v>315</v>
      </c>
      <c r="K113" s="73"/>
      <c r="L113" s="35"/>
      <c r="M113" s="35"/>
      <c r="N113" s="35"/>
      <c r="O113" s="35"/>
      <c r="P113" s="35"/>
      <c r="Q113" s="35"/>
      <c r="R113" s="35"/>
      <c r="S113" s="35"/>
      <c r="T113" s="35"/>
      <c r="U113" s="35"/>
      <c r="V113" s="35"/>
      <c r="W113" s="35">
        <v>0</v>
      </c>
      <c r="X113" s="35">
        <v>0</v>
      </c>
      <c r="Y113" s="35">
        <v>0</v>
      </c>
      <c r="Z113" s="35">
        <v>0</v>
      </c>
      <c r="AA113" s="35">
        <v>273490</v>
      </c>
      <c r="AB113" s="35">
        <v>0</v>
      </c>
      <c r="AC113" s="35">
        <v>0</v>
      </c>
      <c r="AD113" s="56" t="s">
        <v>324</v>
      </c>
      <c r="AE113" s="17"/>
      <c r="AF113" s="17"/>
      <c r="AG113" s="17"/>
      <c r="AH113" s="17"/>
      <c r="AI113" s="17"/>
      <c r="AJ113" s="17"/>
      <c r="AK113" s="17"/>
      <c r="AL113" s="17"/>
    </row>
    <row r="114" spans="1:38" ht="121.5" hidden="1" customHeight="1" thickBot="1" x14ac:dyDescent="0.25">
      <c r="A114" s="54">
        <f>A107+1</f>
        <v>71</v>
      </c>
      <c r="B114" s="73">
        <v>221</v>
      </c>
      <c r="C114" s="74">
        <v>292027</v>
      </c>
      <c r="D114" s="73"/>
      <c r="E114" s="73"/>
      <c r="F114" s="73"/>
      <c r="G114" s="73"/>
      <c r="H114" s="109" t="s">
        <v>87</v>
      </c>
      <c r="I114" s="73">
        <v>41</v>
      </c>
      <c r="J114" s="73" t="s">
        <v>224</v>
      </c>
      <c r="K114" s="73"/>
      <c r="L114" s="35">
        <v>9300</v>
      </c>
      <c r="M114" s="35">
        <v>8050</v>
      </c>
      <c r="N114" s="35">
        <v>8050</v>
      </c>
      <c r="O114" s="35">
        <v>3490</v>
      </c>
      <c r="P114" s="35">
        <v>3490</v>
      </c>
      <c r="Q114" s="35">
        <v>3590</v>
      </c>
      <c r="R114" s="35">
        <v>4050</v>
      </c>
      <c r="S114" s="35">
        <v>3490</v>
      </c>
      <c r="T114" s="35">
        <v>4050</v>
      </c>
      <c r="U114" s="35">
        <v>1810</v>
      </c>
      <c r="V114" s="35">
        <v>2820</v>
      </c>
      <c r="W114" s="35">
        <v>0</v>
      </c>
      <c r="X114" s="35">
        <v>4370</v>
      </c>
      <c r="Y114" s="35">
        <v>0</v>
      </c>
      <c r="Z114" s="35">
        <v>2480</v>
      </c>
      <c r="AA114" s="35">
        <v>1500</v>
      </c>
      <c r="AB114" s="35">
        <v>1500</v>
      </c>
      <c r="AC114" s="35">
        <v>1500</v>
      </c>
      <c r="AD114" s="52" t="s">
        <v>254</v>
      </c>
      <c r="AE114" s="17"/>
      <c r="AF114" s="17"/>
      <c r="AG114" s="17"/>
      <c r="AH114" s="17"/>
      <c r="AI114" s="17"/>
      <c r="AJ114" s="17"/>
      <c r="AK114" s="17"/>
      <c r="AL114" s="17"/>
    </row>
    <row r="115" spans="1:38" s="4" customFormat="1" ht="13.5" hidden="1" customHeight="1" thickBot="1" x14ac:dyDescent="0.25">
      <c r="A115" s="110"/>
      <c r="B115" s="45"/>
      <c r="C115" s="46"/>
      <c r="D115" s="46"/>
      <c r="E115" s="46"/>
      <c r="F115" s="46"/>
      <c r="G115" s="46"/>
      <c r="H115" s="46"/>
      <c r="I115" s="46"/>
      <c r="J115" s="46" t="s">
        <v>10</v>
      </c>
      <c r="K115" s="46"/>
      <c r="L115" s="47">
        <f t="shared" ref="L115:AC115" si="26">SUM(L94:L114)</f>
        <v>502290</v>
      </c>
      <c r="M115" s="47">
        <f t="shared" si="26"/>
        <v>498070</v>
      </c>
      <c r="N115" s="47">
        <f t="shared" si="26"/>
        <v>522920</v>
      </c>
      <c r="O115" s="47">
        <f t="shared" si="26"/>
        <v>721430</v>
      </c>
      <c r="P115" s="47">
        <f t="shared" si="26"/>
        <v>724110</v>
      </c>
      <c r="Q115" s="47">
        <f t="shared" si="26"/>
        <v>914220</v>
      </c>
      <c r="R115" s="47">
        <f t="shared" si="26"/>
        <v>916110</v>
      </c>
      <c r="S115" s="47">
        <f t="shared" si="26"/>
        <v>723950</v>
      </c>
      <c r="T115" s="47">
        <f t="shared" si="26"/>
        <v>866270</v>
      </c>
      <c r="U115" s="47">
        <f t="shared" si="26"/>
        <v>1011430</v>
      </c>
      <c r="V115" s="47">
        <f t="shared" si="26"/>
        <v>966880</v>
      </c>
      <c r="W115" s="47">
        <f t="shared" si="26"/>
        <v>1635120</v>
      </c>
      <c r="X115" s="47">
        <f t="shared" si="26"/>
        <v>1569900</v>
      </c>
      <c r="Y115" s="47">
        <f t="shared" si="26"/>
        <v>1930420</v>
      </c>
      <c r="Z115" s="47">
        <f t="shared" si="26"/>
        <v>1932760</v>
      </c>
      <c r="AA115" s="47">
        <f t="shared" si="26"/>
        <v>2434880</v>
      </c>
      <c r="AB115" s="47">
        <f t="shared" si="26"/>
        <v>2326320</v>
      </c>
      <c r="AC115" s="47">
        <f t="shared" si="26"/>
        <v>2553420</v>
      </c>
      <c r="AD115" s="48"/>
      <c r="AE115" s="43"/>
      <c r="AF115" s="43"/>
      <c r="AG115" s="43"/>
      <c r="AH115" s="43"/>
      <c r="AI115" s="43"/>
      <c r="AJ115" s="43"/>
      <c r="AK115" s="43"/>
      <c r="AL115" s="43"/>
    </row>
    <row r="116" spans="1:38" s="4" customFormat="1" ht="13.5" thickBot="1" x14ac:dyDescent="0.25">
      <c r="A116" s="45"/>
      <c r="B116" s="46"/>
      <c r="C116" s="46" t="s">
        <v>238</v>
      </c>
      <c r="D116" s="46"/>
      <c r="E116" s="46"/>
      <c r="F116" s="46"/>
      <c r="G116" s="46"/>
      <c r="H116" s="46"/>
      <c r="I116" s="46"/>
      <c r="J116" s="46" t="s">
        <v>48</v>
      </c>
      <c r="K116" s="46"/>
      <c r="L116" s="47">
        <f t="shared" ref="L116:AC116" si="27">L115</f>
        <v>502290</v>
      </c>
      <c r="M116" s="47">
        <f t="shared" si="27"/>
        <v>498070</v>
      </c>
      <c r="N116" s="47">
        <f t="shared" si="27"/>
        <v>522920</v>
      </c>
      <c r="O116" s="47">
        <f t="shared" si="27"/>
        <v>721430</v>
      </c>
      <c r="P116" s="47">
        <f t="shared" si="27"/>
        <v>724110</v>
      </c>
      <c r="Q116" s="47">
        <f t="shared" si="27"/>
        <v>914220</v>
      </c>
      <c r="R116" s="47">
        <f t="shared" si="27"/>
        <v>916110</v>
      </c>
      <c r="S116" s="47">
        <f t="shared" si="27"/>
        <v>723950</v>
      </c>
      <c r="T116" s="47">
        <f t="shared" si="27"/>
        <v>866270</v>
      </c>
      <c r="U116" s="47">
        <f t="shared" si="27"/>
        <v>1011430</v>
      </c>
      <c r="V116" s="47">
        <f t="shared" si="27"/>
        <v>966880</v>
      </c>
      <c r="W116" s="47">
        <f t="shared" si="27"/>
        <v>1635120</v>
      </c>
      <c r="X116" s="47">
        <f t="shared" si="27"/>
        <v>1569900</v>
      </c>
      <c r="Y116" s="47">
        <f t="shared" si="27"/>
        <v>1930420</v>
      </c>
      <c r="Z116" s="47">
        <f t="shared" si="27"/>
        <v>1932760</v>
      </c>
      <c r="AA116" s="47">
        <f t="shared" si="27"/>
        <v>2434880</v>
      </c>
      <c r="AB116" s="47">
        <f t="shared" si="27"/>
        <v>2326320</v>
      </c>
      <c r="AC116" s="47">
        <f t="shared" si="27"/>
        <v>2553420</v>
      </c>
      <c r="AD116" s="48"/>
      <c r="AE116" s="43"/>
      <c r="AF116" s="43"/>
      <c r="AG116" s="43"/>
      <c r="AH116" s="43"/>
      <c r="AI116" s="43"/>
      <c r="AJ116" s="43"/>
      <c r="AK116" s="43"/>
      <c r="AL116" s="43"/>
    </row>
    <row r="117" spans="1:38" s="4" customFormat="1" ht="13.5" thickBot="1" x14ac:dyDescent="0.25">
      <c r="A117" s="90"/>
      <c r="B117" s="90"/>
      <c r="C117" s="90"/>
      <c r="D117" s="90"/>
      <c r="E117" s="90"/>
      <c r="F117" s="90"/>
      <c r="G117" s="90"/>
      <c r="H117" s="90"/>
      <c r="I117" s="90"/>
      <c r="J117" s="90" t="s">
        <v>49</v>
      </c>
      <c r="K117" s="29"/>
      <c r="L117" s="111"/>
      <c r="M117" s="111"/>
      <c r="N117" s="111"/>
      <c r="O117" s="111"/>
      <c r="P117" s="111"/>
      <c r="Q117" s="111"/>
      <c r="R117" s="111"/>
      <c r="S117" s="111"/>
      <c r="T117" s="111"/>
      <c r="U117" s="111"/>
      <c r="V117" s="111"/>
      <c r="W117" s="111"/>
      <c r="X117" s="111"/>
      <c r="Y117" s="111"/>
      <c r="Z117" s="111"/>
      <c r="AA117" s="111"/>
      <c r="AB117" s="111"/>
      <c r="AC117" s="111"/>
      <c r="AD117" s="50"/>
      <c r="AE117" s="43"/>
      <c r="AF117" s="43"/>
      <c r="AG117" s="43"/>
      <c r="AH117" s="43"/>
      <c r="AI117" s="43"/>
      <c r="AJ117" s="43"/>
      <c r="AK117" s="43"/>
      <c r="AL117" s="43"/>
    </row>
    <row r="118" spans="1:38" s="4" customFormat="1" ht="123.75" hidden="1" x14ac:dyDescent="0.2">
      <c r="A118" s="91">
        <f>A114+1</f>
        <v>72</v>
      </c>
      <c r="B118" s="91" t="s">
        <v>121</v>
      </c>
      <c r="C118" s="93" t="s">
        <v>170</v>
      </c>
      <c r="D118" s="91" t="s">
        <v>23</v>
      </c>
      <c r="E118" s="91"/>
      <c r="F118" s="91"/>
      <c r="G118" s="91"/>
      <c r="H118" s="112" t="s">
        <v>162</v>
      </c>
      <c r="I118" s="93" t="s">
        <v>196</v>
      </c>
      <c r="J118" s="91" t="s">
        <v>101</v>
      </c>
      <c r="K118" s="26"/>
      <c r="L118" s="31">
        <v>0</v>
      </c>
      <c r="M118" s="31">
        <v>0</v>
      </c>
      <c r="N118" s="31">
        <v>11630</v>
      </c>
      <c r="O118" s="31">
        <v>0</v>
      </c>
      <c r="P118" s="31">
        <v>0</v>
      </c>
      <c r="Q118" s="31">
        <v>0</v>
      </c>
      <c r="R118" s="31">
        <v>0</v>
      </c>
      <c r="S118" s="31">
        <v>0</v>
      </c>
      <c r="T118" s="31">
        <v>0</v>
      </c>
      <c r="U118" s="31">
        <v>0</v>
      </c>
      <c r="V118" s="31">
        <v>0</v>
      </c>
      <c r="W118" s="31">
        <v>0</v>
      </c>
      <c r="X118" s="31">
        <v>0</v>
      </c>
      <c r="Y118" s="31">
        <v>0</v>
      </c>
      <c r="Z118" s="31">
        <v>0</v>
      </c>
      <c r="AA118" s="31">
        <v>0</v>
      </c>
      <c r="AB118" s="31">
        <v>0</v>
      </c>
      <c r="AC118" s="35">
        <v>0</v>
      </c>
      <c r="AD118" s="106" t="s">
        <v>188</v>
      </c>
      <c r="AE118" s="43"/>
      <c r="AF118" s="43"/>
      <c r="AG118" s="43"/>
      <c r="AH118" s="43"/>
      <c r="AI118" s="43"/>
      <c r="AJ118" s="43"/>
      <c r="AK118" s="43"/>
      <c r="AL118" s="43"/>
    </row>
    <row r="119" spans="1:38" s="4" customFormat="1" hidden="1" x14ac:dyDescent="0.2">
      <c r="A119" s="94">
        <f t="shared" ref="A119:A126" si="28">A118+1</f>
        <v>73</v>
      </c>
      <c r="B119" s="92">
        <v>235</v>
      </c>
      <c r="C119" s="92">
        <v>322001</v>
      </c>
      <c r="D119" s="92" t="s">
        <v>23</v>
      </c>
      <c r="E119" s="92"/>
      <c r="F119" s="92"/>
      <c r="G119" s="92"/>
      <c r="H119" s="113" t="s">
        <v>89</v>
      </c>
      <c r="I119" s="92">
        <v>111</v>
      </c>
      <c r="J119" s="92" t="s">
        <v>98</v>
      </c>
      <c r="K119" s="73"/>
      <c r="L119" s="75"/>
      <c r="M119" s="75"/>
      <c r="N119" s="75"/>
      <c r="O119" s="75"/>
      <c r="P119" s="75"/>
      <c r="Q119" s="75"/>
      <c r="R119" s="75"/>
      <c r="S119" s="75"/>
      <c r="T119" s="75"/>
      <c r="U119" s="75"/>
      <c r="V119" s="75"/>
      <c r="W119" s="75"/>
      <c r="X119" s="75"/>
      <c r="Y119" s="75"/>
      <c r="Z119" s="75"/>
      <c r="AA119" s="75"/>
      <c r="AB119" s="75"/>
      <c r="AC119" s="35"/>
      <c r="AD119" s="74"/>
      <c r="AE119" s="43"/>
      <c r="AF119" s="43"/>
      <c r="AG119" s="43"/>
      <c r="AH119" s="43"/>
      <c r="AI119" s="43"/>
      <c r="AJ119" s="43"/>
      <c r="AK119" s="43"/>
      <c r="AL119" s="43"/>
    </row>
    <row r="120" spans="1:38" s="4" customFormat="1" ht="168.75" hidden="1" x14ac:dyDescent="0.2">
      <c r="A120" s="114">
        <f t="shared" si="28"/>
        <v>74</v>
      </c>
      <c r="B120" s="115" t="s">
        <v>106</v>
      </c>
      <c r="C120" s="91">
        <v>322001</v>
      </c>
      <c r="D120" s="91" t="s">
        <v>23</v>
      </c>
      <c r="E120" s="91"/>
      <c r="F120" s="91"/>
      <c r="G120" s="91"/>
      <c r="H120" s="115" t="s">
        <v>112</v>
      </c>
      <c r="I120" s="112" t="s">
        <v>221</v>
      </c>
      <c r="J120" s="91" t="s">
        <v>107</v>
      </c>
      <c r="K120" s="73"/>
      <c r="L120" s="75"/>
      <c r="M120" s="75">
        <v>0</v>
      </c>
      <c r="N120" s="75">
        <f>38820+37400</f>
        <v>76220</v>
      </c>
      <c r="O120" s="75">
        <v>76220</v>
      </c>
      <c r="P120" s="75">
        <v>40000</v>
      </c>
      <c r="Q120" s="75">
        <v>38820</v>
      </c>
      <c r="R120" s="75">
        <v>10190</v>
      </c>
      <c r="S120" s="75">
        <v>40000</v>
      </c>
      <c r="T120" s="75">
        <v>0</v>
      </c>
      <c r="U120" s="75">
        <v>0</v>
      </c>
      <c r="V120" s="75">
        <v>10180</v>
      </c>
      <c r="W120" s="75">
        <v>0</v>
      </c>
      <c r="X120" s="75">
        <v>19020</v>
      </c>
      <c r="Y120" s="75">
        <v>0</v>
      </c>
      <c r="Z120" s="75">
        <v>0</v>
      </c>
      <c r="AA120" s="75">
        <v>0</v>
      </c>
      <c r="AB120" s="75">
        <v>0</v>
      </c>
      <c r="AC120" s="35">
        <v>0</v>
      </c>
      <c r="AD120" s="61" t="s">
        <v>255</v>
      </c>
      <c r="AE120" s="43"/>
      <c r="AF120" s="43"/>
      <c r="AG120" s="43"/>
      <c r="AH120" s="43"/>
      <c r="AI120" s="43"/>
      <c r="AJ120" s="43"/>
      <c r="AK120" s="43"/>
      <c r="AL120" s="43"/>
    </row>
    <row r="121" spans="1:38" s="4" customFormat="1" ht="146.25" hidden="1" x14ac:dyDescent="0.2">
      <c r="A121" s="116" t="s">
        <v>201</v>
      </c>
      <c r="B121" s="115"/>
      <c r="C121" s="91">
        <v>322001</v>
      </c>
      <c r="D121" s="91" t="s">
        <v>23</v>
      </c>
      <c r="E121" s="91"/>
      <c r="F121" s="91"/>
      <c r="G121" s="91"/>
      <c r="H121" s="115" t="s">
        <v>202</v>
      </c>
      <c r="I121" s="112" t="s">
        <v>203</v>
      </c>
      <c r="J121" s="91" t="s">
        <v>204</v>
      </c>
      <c r="K121" s="73"/>
      <c r="L121" s="75"/>
      <c r="M121" s="75"/>
      <c r="N121" s="75"/>
      <c r="O121" s="75"/>
      <c r="P121" s="75"/>
      <c r="Q121" s="75">
        <v>0</v>
      </c>
      <c r="R121" s="75">
        <v>0</v>
      </c>
      <c r="S121" s="75">
        <v>0</v>
      </c>
      <c r="T121" s="75">
        <v>0</v>
      </c>
      <c r="U121" s="75">
        <v>0</v>
      </c>
      <c r="V121" s="75">
        <v>431200</v>
      </c>
      <c r="W121" s="75">
        <v>665570</v>
      </c>
      <c r="X121" s="75">
        <v>1098750</v>
      </c>
      <c r="Y121" s="75">
        <v>0</v>
      </c>
      <c r="Z121" s="75">
        <v>0</v>
      </c>
      <c r="AA121" s="75">
        <v>0</v>
      </c>
      <c r="AB121" s="75">
        <v>0</v>
      </c>
      <c r="AC121" s="35">
        <v>0</v>
      </c>
      <c r="AD121" s="61" t="s">
        <v>269</v>
      </c>
      <c r="AE121" s="43"/>
      <c r="AF121" s="43"/>
      <c r="AG121" s="43"/>
      <c r="AH121" s="43"/>
      <c r="AI121" s="43"/>
      <c r="AJ121" s="43"/>
      <c r="AK121" s="43"/>
      <c r="AL121" s="43"/>
    </row>
    <row r="122" spans="1:38" s="4" customFormat="1" hidden="1" x14ac:dyDescent="0.2">
      <c r="A122" s="116" t="s">
        <v>279</v>
      </c>
      <c r="B122" s="115"/>
      <c r="C122" s="91">
        <v>322001</v>
      </c>
      <c r="D122" s="91" t="s">
        <v>23</v>
      </c>
      <c r="E122" s="91"/>
      <c r="F122" s="91"/>
      <c r="G122" s="91"/>
      <c r="H122" s="115" t="s">
        <v>278</v>
      </c>
      <c r="I122" s="112"/>
      <c r="J122" s="91" t="s">
        <v>282</v>
      </c>
      <c r="K122" s="73"/>
      <c r="L122" s="75"/>
      <c r="M122" s="75"/>
      <c r="N122" s="75"/>
      <c r="O122" s="75"/>
      <c r="P122" s="75"/>
      <c r="Q122" s="75"/>
      <c r="R122" s="75"/>
      <c r="S122" s="75"/>
      <c r="T122" s="75"/>
      <c r="U122" s="75"/>
      <c r="V122" s="75">
        <v>0</v>
      </c>
      <c r="W122" s="75">
        <v>0</v>
      </c>
      <c r="X122" s="75">
        <v>0</v>
      </c>
      <c r="Y122" s="75">
        <f>188700+66230</f>
        <v>254930</v>
      </c>
      <c r="Z122" s="75">
        <v>0</v>
      </c>
      <c r="AA122" s="75">
        <v>254930</v>
      </c>
      <c r="AB122" s="75">
        <v>0</v>
      </c>
      <c r="AC122" s="35">
        <v>0</v>
      </c>
      <c r="AD122" s="61"/>
      <c r="AE122" s="43"/>
      <c r="AF122" s="43"/>
      <c r="AG122" s="43"/>
      <c r="AH122" s="43"/>
      <c r="AI122" s="43"/>
      <c r="AJ122" s="43"/>
      <c r="AK122" s="43"/>
      <c r="AL122" s="43"/>
    </row>
    <row r="123" spans="1:38" s="4" customFormat="1" ht="135" hidden="1" x14ac:dyDescent="0.2">
      <c r="A123" s="117">
        <f>A120+1</f>
        <v>75</v>
      </c>
      <c r="B123" s="91">
        <v>235</v>
      </c>
      <c r="C123" s="91">
        <v>322008</v>
      </c>
      <c r="D123" s="91" t="s">
        <v>23</v>
      </c>
      <c r="E123" s="91"/>
      <c r="F123" s="91"/>
      <c r="G123" s="91"/>
      <c r="H123" s="115" t="s">
        <v>87</v>
      </c>
      <c r="I123" s="91">
        <v>43</v>
      </c>
      <c r="J123" s="91" t="s">
        <v>105</v>
      </c>
      <c r="K123" s="54"/>
      <c r="L123" s="35">
        <v>18370</v>
      </c>
      <c r="M123" s="35">
        <v>0</v>
      </c>
      <c r="N123" s="35">
        <v>0</v>
      </c>
      <c r="O123" s="35">
        <v>0</v>
      </c>
      <c r="P123" s="35">
        <v>0</v>
      </c>
      <c r="Q123" s="35">
        <v>20000</v>
      </c>
      <c r="R123" s="35">
        <v>18000</v>
      </c>
      <c r="S123" s="35">
        <v>0</v>
      </c>
      <c r="T123" s="35">
        <v>17920</v>
      </c>
      <c r="U123" s="35">
        <v>0</v>
      </c>
      <c r="V123" s="35">
        <v>0</v>
      </c>
      <c r="W123" s="35">
        <v>0</v>
      </c>
      <c r="X123" s="35">
        <v>15000</v>
      </c>
      <c r="Y123" s="35">
        <v>0</v>
      </c>
      <c r="Z123" s="35">
        <v>0</v>
      </c>
      <c r="AA123" s="35">
        <v>0</v>
      </c>
      <c r="AB123" s="35">
        <v>0</v>
      </c>
      <c r="AC123" s="35">
        <v>0</v>
      </c>
      <c r="AD123" s="61" t="s">
        <v>268</v>
      </c>
      <c r="AE123" s="43"/>
      <c r="AF123" s="43"/>
      <c r="AG123" s="43"/>
      <c r="AH123" s="43"/>
      <c r="AI123" s="43"/>
      <c r="AJ123" s="43"/>
      <c r="AK123" s="43"/>
      <c r="AL123" s="43"/>
    </row>
    <row r="124" spans="1:38" s="4" customFormat="1" hidden="1" x14ac:dyDescent="0.2">
      <c r="A124" s="117">
        <f t="shared" si="28"/>
        <v>76</v>
      </c>
      <c r="B124" s="91"/>
      <c r="C124" s="91"/>
      <c r="D124" s="91"/>
      <c r="E124" s="91"/>
      <c r="F124" s="91"/>
      <c r="G124" s="91"/>
      <c r="H124" s="91"/>
      <c r="I124" s="91"/>
      <c r="J124" s="91"/>
      <c r="K124" s="26"/>
      <c r="L124" s="118"/>
      <c r="M124" s="118"/>
      <c r="N124" s="118"/>
      <c r="O124" s="118"/>
      <c r="P124" s="118"/>
      <c r="Q124" s="118"/>
      <c r="R124" s="118"/>
      <c r="S124" s="118"/>
      <c r="T124" s="118"/>
      <c r="U124" s="118"/>
      <c r="V124" s="118"/>
      <c r="W124" s="118"/>
      <c r="X124" s="118"/>
      <c r="Y124" s="118"/>
      <c r="Z124" s="118"/>
      <c r="AA124" s="118"/>
      <c r="AB124" s="118"/>
      <c r="AC124" s="118"/>
      <c r="AD124" s="81"/>
      <c r="AE124" s="43"/>
      <c r="AF124" s="43"/>
      <c r="AG124" s="43"/>
      <c r="AH124" s="43"/>
      <c r="AI124" s="43"/>
      <c r="AJ124" s="43"/>
      <c r="AK124" s="43"/>
      <c r="AL124" s="43"/>
    </row>
    <row r="125" spans="1:38" s="4" customFormat="1" hidden="1" x14ac:dyDescent="0.2">
      <c r="A125" s="117">
        <f t="shared" si="28"/>
        <v>77</v>
      </c>
      <c r="B125" s="91"/>
      <c r="C125" s="91"/>
      <c r="D125" s="91"/>
      <c r="E125" s="91"/>
      <c r="F125" s="91"/>
      <c r="G125" s="91"/>
      <c r="H125" s="91"/>
      <c r="I125" s="91"/>
      <c r="J125" s="91"/>
      <c r="K125" s="26"/>
      <c r="L125" s="118"/>
      <c r="M125" s="118"/>
      <c r="N125" s="118"/>
      <c r="O125" s="118"/>
      <c r="P125" s="118"/>
      <c r="Q125" s="118"/>
      <c r="R125" s="118"/>
      <c r="S125" s="118"/>
      <c r="T125" s="118"/>
      <c r="U125" s="118"/>
      <c r="V125" s="118"/>
      <c r="W125" s="118"/>
      <c r="X125" s="118"/>
      <c r="Y125" s="118"/>
      <c r="Z125" s="118"/>
      <c r="AA125" s="118"/>
      <c r="AB125" s="118"/>
      <c r="AC125" s="118"/>
      <c r="AD125" s="81"/>
      <c r="AE125" s="43"/>
      <c r="AF125" s="43"/>
      <c r="AG125" s="43"/>
      <c r="AH125" s="43"/>
      <c r="AI125" s="43"/>
      <c r="AJ125" s="43"/>
      <c r="AK125" s="43"/>
      <c r="AL125" s="43"/>
    </row>
    <row r="126" spans="1:38" s="4" customFormat="1" ht="13.5" hidden="1" thickBot="1" x14ac:dyDescent="0.25">
      <c r="A126" s="114">
        <f t="shared" si="28"/>
        <v>78</v>
      </c>
      <c r="B126" s="119"/>
      <c r="C126" s="119"/>
      <c r="D126" s="119"/>
      <c r="E126" s="119"/>
      <c r="F126" s="119"/>
      <c r="G126" s="119"/>
      <c r="H126" s="119"/>
      <c r="I126" s="119"/>
      <c r="J126" s="119"/>
      <c r="K126" s="32"/>
      <c r="L126" s="120"/>
      <c r="M126" s="120"/>
      <c r="N126" s="120"/>
      <c r="O126" s="120"/>
      <c r="P126" s="120"/>
      <c r="Q126" s="120"/>
      <c r="R126" s="120"/>
      <c r="S126" s="120"/>
      <c r="T126" s="120"/>
      <c r="U126" s="120"/>
      <c r="V126" s="120"/>
      <c r="W126" s="120"/>
      <c r="X126" s="120"/>
      <c r="Y126" s="120"/>
      <c r="Z126" s="120"/>
      <c r="AA126" s="120"/>
      <c r="AB126" s="120"/>
      <c r="AC126" s="120"/>
      <c r="AD126" s="74"/>
      <c r="AE126" s="43"/>
      <c r="AF126" s="43"/>
      <c r="AG126" s="43"/>
      <c r="AH126" s="43"/>
      <c r="AI126" s="43"/>
      <c r="AJ126" s="43"/>
      <c r="AK126" s="43"/>
      <c r="AL126" s="43"/>
    </row>
    <row r="127" spans="1:38" s="4" customFormat="1" ht="13.5" hidden="1" thickBot="1" x14ac:dyDescent="0.25">
      <c r="A127" s="101"/>
      <c r="B127" s="102"/>
      <c r="C127" s="102"/>
      <c r="D127" s="102"/>
      <c r="E127" s="102"/>
      <c r="F127" s="102"/>
      <c r="G127" s="102"/>
      <c r="H127" s="102"/>
      <c r="I127" s="102"/>
      <c r="J127" s="103" t="s">
        <v>10</v>
      </c>
      <c r="K127" s="46"/>
      <c r="L127" s="47">
        <f t="shared" ref="L127:AC127" si="29">SUM(L118:L126)</f>
        <v>18370</v>
      </c>
      <c r="M127" s="47">
        <f t="shared" si="29"/>
        <v>0</v>
      </c>
      <c r="N127" s="47">
        <f t="shared" si="29"/>
        <v>87850</v>
      </c>
      <c r="O127" s="47">
        <f t="shared" si="29"/>
        <v>76220</v>
      </c>
      <c r="P127" s="47">
        <f t="shared" si="29"/>
        <v>40000</v>
      </c>
      <c r="Q127" s="47">
        <f t="shared" si="29"/>
        <v>58820</v>
      </c>
      <c r="R127" s="47">
        <f t="shared" si="29"/>
        <v>28190</v>
      </c>
      <c r="S127" s="47">
        <f t="shared" si="29"/>
        <v>40000</v>
      </c>
      <c r="T127" s="47">
        <f t="shared" si="29"/>
        <v>17920</v>
      </c>
      <c r="U127" s="47">
        <f t="shared" si="29"/>
        <v>0</v>
      </c>
      <c r="V127" s="47">
        <f t="shared" si="29"/>
        <v>441380</v>
      </c>
      <c r="W127" s="47">
        <f t="shared" si="29"/>
        <v>665570</v>
      </c>
      <c r="X127" s="47">
        <f t="shared" si="29"/>
        <v>1132770</v>
      </c>
      <c r="Y127" s="47">
        <f t="shared" si="29"/>
        <v>254930</v>
      </c>
      <c r="Z127" s="47">
        <f t="shared" si="29"/>
        <v>0</v>
      </c>
      <c r="AA127" s="47">
        <f t="shared" si="29"/>
        <v>254930</v>
      </c>
      <c r="AB127" s="47">
        <f t="shared" si="29"/>
        <v>0</v>
      </c>
      <c r="AC127" s="47">
        <f t="shared" si="29"/>
        <v>0</v>
      </c>
      <c r="AD127" s="104"/>
      <c r="AE127" s="43"/>
      <c r="AF127" s="43"/>
      <c r="AG127" s="43"/>
      <c r="AH127" s="43"/>
      <c r="AI127" s="43"/>
      <c r="AJ127" s="43"/>
      <c r="AK127" s="43"/>
      <c r="AL127" s="43"/>
    </row>
    <row r="128" spans="1:38" s="4" customFormat="1" ht="13.5" thickBot="1" x14ac:dyDescent="0.25">
      <c r="A128" s="101"/>
      <c r="B128" s="102"/>
      <c r="C128" s="103">
        <v>322</v>
      </c>
      <c r="D128" s="102"/>
      <c r="E128" s="102"/>
      <c r="F128" s="102"/>
      <c r="G128" s="102"/>
      <c r="H128" s="102"/>
      <c r="I128" s="102"/>
      <c r="J128" s="103" t="s">
        <v>50</v>
      </c>
      <c r="K128" s="46"/>
      <c r="L128" s="47">
        <f t="shared" ref="L128:AC128" si="30">L127</f>
        <v>18370</v>
      </c>
      <c r="M128" s="47">
        <f t="shared" si="30"/>
        <v>0</v>
      </c>
      <c r="N128" s="47">
        <f t="shared" si="30"/>
        <v>87850</v>
      </c>
      <c r="O128" s="47">
        <f t="shared" si="30"/>
        <v>76220</v>
      </c>
      <c r="P128" s="47">
        <f t="shared" si="30"/>
        <v>40000</v>
      </c>
      <c r="Q128" s="47">
        <f t="shared" si="30"/>
        <v>58820</v>
      </c>
      <c r="R128" s="47">
        <f t="shared" si="30"/>
        <v>28190</v>
      </c>
      <c r="S128" s="47">
        <f t="shared" si="30"/>
        <v>40000</v>
      </c>
      <c r="T128" s="47">
        <f t="shared" si="30"/>
        <v>17920</v>
      </c>
      <c r="U128" s="47">
        <f t="shared" si="30"/>
        <v>0</v>
      </c>
      <c r="V128" s="47">
        <f t="shared" si="30"/>
        <v>441380</v>
      </c>
      <c r="W128" s="47">
        <f t="shared" si="30"/>
        <v>665570</v>
      </c>
      <c r="X128" s="47">
        <f t="shared" si="30"/>
        <v>1132770</v>
      </c>
      <c r="Y128" s="47">
        <f t="shared" si="30"/>
        <v>254930</v>
      </c>
      <c r="Z128" s="47">
        <f t="shared" si="30"/>
        <v>0</v>
      </c>
      <c r="AA128" s="47">
        <f t="shared" si="30"/>
        <v>254930</v>
      </c>
      <c r="AB128" s="47">
        <f t="shared" si="30"/>
        <v>0</v>
      </c>
      <c r="AC128" s="47">
        <f t="shared" si="30"/>
        <v>0</v>
      </c>
      <c r="AD128" s="104"/>
      <c r="AE128" s="43"/>
      <c r="AF128" s="43"/>
      <c r="AG128" s="43"/>
      <c r="AH128" s="43"/>
      <c r="AI128" s="43"/>
      <c r="AJ128" s="43"/>
      <c r="AK128" s="43"/>
      <c r="AL128" s="43"/>
    </row>
    <row r="129" spans="1:38" s="4" customFormat="1" ht="13.5" thickBot="1" x14ac:dyDescent="0.25">
      <c r="A129" s="91"/>
      <c r="B129" s="91"/>
      <c r="C129" s="91"/>
      <c r="D129" s="91"/>
      <c r="E129" s="91"/>
      <c r="F129" s="91"/>
      <c r="G129" s="91"/>
      <c r="H129" s="91"/>
      <c r="I129" s="91"/>
      <c r="J129" s="90" t="s">
        <v>51</v>
      </c>
      <c r="K129" s="29"/>
      <c r="L129" s="111"/>
      <c r="M129" s="111"/>
      <c r="N129" s="111"/>
      <c r="O129" s="111"/>
      <c r="P129" s="111"/>
      <c r="Q129" s="111"/>
      <c r="R129" s="111"/>
      <c r="S129" s="111"/>
      <c r="T129" s="111"/>
      <c r="U129" s="111"/>
      <c r="V129" s="111"/>
      <c r="W129" s="111"/>
      <c r="X129" s="111"/>
      <c r="Y129" s="111"/>
      <c r="Z129" s="111"/>
      <c r="AA129" s="111"/>
      <c r="AB129" s="111"/>
      <c r="AC129" s="111"/>
      <c r="AD129" s="106"/>
      <c r="AE129" s="43"/>
      <c r="AF129" s="43"/>
      <c r="AG129" s="43"/>
      <c r="AH129" s="43"/>
      <c r="AI129" s="43"/>
      <c r="AJ129" s="43"/>
      <c r="AK129" s="43"/>
      <c r="AL129" s="43"/>
    </row>
    <row r="130" spans="1:38" hidden="1" x14ac:dyDescent="0.2">
      <c r="A130" s="91">
        <f>A126+1</f>
        <v>79</v>
      </c>
      <c r="B130" s="91" t="s">
        <v>1</v>
      </c>
      <c r="C130" s="91">
        <v>321</v>
      </c>
      <c r="D130" s="91"/>
      <c r="E130" s="91"/>
      <c r="F130" s="91"/>
      <c r="G130" s="91" t="s">
        <v>2</v>
      </c>
      <c r="H130" s="91">
        <v>1</v>
      </c>
      <c r="I130" s="91">
        <v>46</v>
      </c>
      <c r="J130" s="91" t="s">
        <v>97</v>
      </c>
      <c r="K130" s="26" t="s">
        <v>3</v>
      </c>
      <c r="L130" s="31"/>
      <c r="M130" s="31"/>
      <c r="N130" s="31"/>
      <c r="O130" s="31"/>
      <c r="P130" s="31"/>
      <c r="Q130" s="31"/>
      <c r="R130" s="31"/>
      <c r="S130" s="31"/>
      <c r="T130" s="31"/>
      <c r="U130" s="31"/>
      <c r="V130" s="31"/>
      <c r="W130" s="31"/>
      <c r="X130" s="31"/>
      <c r="Y130" s="31"/>
      <c r="Z130" s="31"/>
      <c r="AA130" s="31"/>
      <c r="AB130" s="31"/>
      <c r="AC130" s="31"/>
      <c r="AD130" s="56"/>
      <c r="AE130" s="17"/>
      <c r="AF130" s="17"/>
      <c r="AG130" s="17"/>
      <c r="AH130" s="17"/>
      <c r="AI130" s="17"/>
      <c r="AJ130" s="17"/>
      <c r="AK130" s="17"/>
      <c r="AL130" s="17"/>
    </row>
    <row r="131" spans="1:38" hidden="1" x14ac:dyDescent="0.2">
      <c r="A131" s="92">
        <f t="shared" ref="A131:A151" si="31">A130+1</f>
        <v>80</v>
      </c>
      <c r="B131" s="92" t="s">
        <v>1</v>
      </c>
      <c r="C131" s="92">
        <v>321</v>
      </c>
      <c r="D131" s="92"/>
      <c r="E131" s="92"/>
      <c r="F131" s="92"/>
      <c r="G131" s="92" t="s">
        <v>2</v>
      </c>
      <c r="H131" s="92">
        <v>2</v>
      </c>
      <c r="I131" s="92">
        <v>46</v>
      </c>
      <c r="J131" s="92" t="s">
        <v>99</v>
      </c>
      <c r="K131" s="54" t="s">
        <v>3</v>
      </c>
      <c r="L131" s="31"/>
      <c r="M131" s="31"/>
      <c r="N131" s="31"/>
      <c r="O131" s="31"/>
      <c r="P131" s="31"/>
      <c r="Q131" s="31"/>
      <c r="R131" s="31"/>
      <c r="S131" s="31"/>
      <c r="T131" s="31"/>
      <c r="U131" s="31"/>
      <c r="V131" s="31"/>
      <c r="W131" s="31"/>
      <c r="X131" s="31"/>
      <c r="Y131" s="31"/>
      <c r="Z131" s="31"/>
      <c r="AA131" s="31"/>
      <c r="AB131" s="31"/>
      <c r="AC131" s="31"/>
      <c r="AD131" s="56"/>
      <c r="AE131" s="17"/>
      <c r="AF131" s="17"/>
      <c r="AG131" s="17"/>
      <c r="AH131" s="17"/>
      <c r="AI131" s="17"/>
      <c r="AJ131" s="17"/>
      <c r="AK131" s="17"/>
      <c r="AL131" s="17"/>
    </row>
    <row r="132" spans="1:38" hidden="1" x14ac:dyDescent="0.2">
      <c r="A132" s="92">
        <f t="shared" si="31"/>
        <v>81</v>
      </c>
      <c r="B132" s="92">
        <v>235</v>
      </c>
      <c r="C132" s="92">
        <v>321</v>
      </c>
      <c r="D132" s="92"/>
      <c r="E132" s="92"/>
      <c r="F132" s="92"/>
      <c r="G132" s="92"/>
      <c r="H132" s="92">
        <v>3</v>
      </c>
      <c r="I132" s="92">
        <v>46</v>
      </c>
      <c r="J132" s="92" t="s">
        <v>30</v>
      </c>
      <c r="K132" s="54"/>
      <c r="L132" s="31"/>
      <c r="M132" s="31"/>
      <c r="N132" s="31"/>
      <c r="O132" s="31"/>
      <c r="P132" s="31"/>
      <c r="Q132" s="31"/>
      <c r="R132" s="31"/>
      <c r="S132" s="31"/>
      <c r="T132" s="31"/>
      <c r="U132" s="31"/>
      <c r="V132" s="31"/>
      <c r="W132" s="31"/>
      <c r="X132" s="31"/>
      <c r="Y132" s="31"/>
      <c r="Z132" s="31"/>
      <c r="AA132" s="31"/>
      <c r="AB132" s="31"/>
      <c r="AC132" s="31"/>
      <c r="AD132" s="56"/>
      <c r="AE132" s="17"/>
      <c r="AF132" s="17"/>
      <c r="AG132" s="17"/>
      <c r="AH132" s="17"/>
      <c r="AI132" s="17"/>
      <c r="AJ132" s="17"/>
      <c r="AK132" s="17"/>
      <c r="AL132" s="17"/>
    </row>
    <row r="133" spans="1:38" hidden="1" x14ac:dyDescent="0.2">
      <c r="A133" s="92">
        <f t="shared" si="31"/>
        <v>82</v>
      </c>
      <c r="B133" s="92">
        <v>235</v>
      </c>
      <c r="C133" s="92">
        <v>321</v>
      </c>
      <c r="D133" s="92"/>
      <c r="E133" s="92"/>
      <c r="F133" s="92"/>
      <c r="G133" s="92"/>
      <c r="H133" s="92">
        <v>4</v>
      </c>
      <c r="I133" s="92">
        <v>46</v>
      </c>
      <c r="J133" s="92" t="s">
        <v>100</v>
      </c>
      <c r="K133" s="54"/>
      <c r="L133" s="31"/>
      <c r="M133" s="31"/>
      <c r="N133" s="31"/>
      <c r="O133" s="31"/>
      <c r="P133" s="31"/>
      <c r="Q133" s="31"/>
      <c r="R133" s="31"/>
      <c r="S133" s="31"/>
      <c r="T133" s="31"/>
      <c r="U133" s="31"/>
      <c r="V133" s="31"/>
      <c r="W133" s="31"/>
      <c r="X133" s="31"/>
      <c r="Y133" s="31"/>
      <c r="Z133" s="31"/>
      <c r="AA133" s="31"/>
      <c r="AB133" s="31"/>
      <c r="AC133" s="31"/>
      <c r="AD133" s="56"/>
      <c r="AE133" s="17"/>
      <c r="AF133" s="17"/>
      <c r="AG133" s="17"/>
      <c r="AH133" s="17"/>
      <c r="AI133" s="17"/>
      <c r="AJ133" s="17"/>
      <c r="AK133" s="17"/>
      <c r="AL133" s="17"/>
    </row>
    <row r="134" spans="1:38" ht="22.5" hidden="1" x14ac:dyDescent="0.2">
      <c r="A134" s="92">
        <f>A133+1</f>
        <v>83</v>
      </c>
      <c r="B134" s="92">
        <v>235</v>
      </c>
      <c r="C134" s="92">
        <v>321</v>
      </c>
      <c r="D134" s="92"/>
      <c r="E134" s="92"/>
      <c r="F134" s="92"/>
      <c r="G134" s="92"/>
      <c r="H134" s="92">
        <v>10</v>
      </c>
      <c r="I134" s="92">
        <v>46</v>
      </c>
      <c r="J134" s="92" t="s">
        <v>153</v>
      </c>
      <c r="K134" s="54"/>
      <c r="L134" s="35">
        <v>300</v>
      </c>
      <c r="M134" s="35">
        <v>300</v>
      </c>
      <c r="N134" s="35">
        <v>300</v>
      </c>
      <c r="O134" s="35">
        <v>300</v>
      </c>
      <c r="P134" s="35">
        <v>0</v>
      </c>
      <c r="Q134" s="35">
        <v>300</v>
      </c>
      <c r="R134" s="35">
        <v>300</v>
      </c>
      <c r="S134" s="35">
        <v>0</v>
      </c>
      <c r="T134" s="35">
        <v>0</v>
      </c>
      <c r="U134" s="35">
        <v>0</v>
      </c>
      <c r="V134" s="35">
        <v>0</v>
      </c>
      <c r="W134" s="35">
        <v>0</v>
      </c>
      <c r="X134" s="35">
        <v>0</v>
      </c>
      <c r="Y134" s="35">
        <v>300</v>
      </c>
      <c r="Z134" s="35">
        <v>0</v>
      </c>
      <c r="AA134" s="35">
        <v>300</v>
      </c>
      <c r="AB134" s="35">
        <v>300</v>
      </c>
      <c r="AC134" s="35">
        <v>300</v>
      </c>
      <c r="AD134" s="56" t="s">
        <v>154</v>
      </c>
      <c r="AE134" s="17"/>
      <c r="AF134" s="17"/>
      <c r="AG134" s="17"/>
      <c r="AH134" s="17"/>
      <c r="AI134" s="17"/>
      <c r="AJ134" s="17"/>
      <c r="AK134" s="17"/>
      <c r="AL134" s="17"/>
    </row>
    <row r="135" spans="1:38" hidden="1" x14ac:dyDescent="0.2">
      <c r="A135" s="92">
        <f>A134+1</f>
        <v>84</v>
      </c>
      <c r="B135" s="92" t="s">
        <v>121</v>
      </c>
      <c r="C135" s="92">
        <v>321</v>
      </c>
      <c r="D135" s="92"/>
      <c r="E135" s="92"/>
      <c r="F135" s="92"/>
      <c r="G135" s="92"/>
      <c r="H135" s="92">
        <v>7</v>
      </c>
      <c r="I135" s="92">
        <v>46</v>
      </c>
      <c r="J135" s="92" t="s">
        <v>108</v>
      </c>
      <c r="K135" s="54"/>
      <c r="L135" s="31"/>
      <c r="M135" s="31"/>
      <c r="N135" s="31"/>
      <c r="O135" s="31"/>
      <c r="P135" s="31"/>
      <c r="Q135" s="31"/>
      <c r="R135" s="31"/>
      <c r="S135" s="31"/>
      <c r="T135" s="31"/>
      <c r="U135" s="31"/>
      <c r="V135" s="31"/>
      <c r="W135" s="31"/>
      <c r="X135" s="31"/>
      <c r="Y135" s="31"/>
      <c r="Z135" s="31"/>
      <c r="AA135" s="31"/>
      <c r="AB135" s="31"/>
      <c r="AC135" s="31"/>
      <c r="AD135" s="56"/>
      <c r="AE135" s="17"/>
      <c r="AF135" s="17"/>
      <c r="AG135" s="17"/>
      <c r="AH135" s="17"/>
      <c r="AI135" s="17"/>
      <c r="AJ135" s="17"/>
      <c r="AK135" s="17"/>
      <c r="AL135" s="17"/>
    </row>
    <row r="136" spans="1:38" ht="303.75" hidden="1" x14ac:dyDescent="0.2">
      <c r="A136" s="92">
        <f t="shared" si="31"/>
        <v>85</v>
      </c>
      <c r="B136" s="92" t="s">
        <v>121</v>
      </c>
      <c r="C136" s="121" t="s">
        <v>325</v>
      </c>
      <c r="D136" s="92"/>
      <c r="E136" s="92"/>
      <c r="F136" s="92"/>
      <c r="G136" s="92" t="s">
        <v>2</v>
      </c>
      <c r="H136" s="122" t="s">
        <v>326</v>
      </c>
      <c r="I136" s="92" t="s">
        <v>327</v>
      </c>
      <c r="J136" s="92" t="s">
        <v>111</v>
      </c>
      <c r="K136" s="54" t="s">
        <v>3</v>
      </c>
      <c r="L136" s="35">
        <v>0</v>
      </c>
      <c r="M136" s="35">
        <v>16000</v>
      </c>
      <c r="N136" s="35">
        <v>14000</v>
      </c>
      <c r="O136" s="35">
        <v>27370</v>
      </c>
      <c r="P136" s="35">
        <f>27370+4250</f>
        <v>31620</v>
      </c>
      <c r="Q136" s="35">
        <v>56260</v>
      </c>
      <c r="R136" s="35">
        <v>36260</v>
      </c>
      <c r="S136" s="35">
        <v>33610</v>
      </c>
      <c r="T136" s="35">
        <v>29260</v>
      </c>
      <c r="U136" s="35">
        <v>97000</v>
      </c>
      <c r="V136" s="35">
        <v>6000</v>
      </c>
      <c r="W136" s="35">
        <v>11000</v>
      </c>
      <c r="X136" s="35">
        <v>0</v>
      </c>
      <c r="Y136" s="35">
        <v>700000</v>
      </c>
      <c r="Z136" s="35">
        <v>0</v>
      </c>
      <c r="AA136" s="35">
        <f>700000+140000+21000</f>
        <v>861000</v>
      </c>
      <c r="AB136" s="35">
        <v>0</v>
      </c>
      <c r="AC136" s="35">
        <v>0</v>
      </c>
      <c r="AD136" s="56" t="s">
        <v>333</v>
      </c>
      <c r="AE136" s="17"/>
      <c r="AF136" s="17"/>
      <c r="AG136" s="17"/>
      <c r="AH136" s="17"/>
      <c r="AI136" s="17"/>
      <c r="AJ136" s="17"/>
      <c r="AK136" s="17"/>
      <c r="AL136" s="17"/>
    </row>
    <row r="137" spans="1:38" hidden="1" x14ac:dyDescent="0.2">
      <c r="A137" s="92">
        <f t="shared" si="31"/>
        <v>86</v>
      </c>
      <c r="B137" s="92">
        <v>235</v>
      </c>
      <c r="C137" s="92">
        <v>322001</v>
      </c>
      <c r="D137" s="92"/>
      <c r="E137" s="92"/>
      <c r="F137" s="92"/>
      <c r="G137" s="92"/>
      <c r="H137" s="113" t="s">
        <v>92</v>
      </c>
      <c r="I137" s="92" t="s">
        <v>88</v>
      </c>
      <c r="J137" s="92" t="s">
        <v>148</v>
      </c>
      <c r="K137" s="54"/>
      <c r="L137" s="31"/>
      <c r="M137" s="31"/>
      <c r="N137" s="31"/>
      <c r="O137" s="31"/>
      <c r="P137" s="31"/>
      <c r="Q137" s="31"/>
      <c r="R137" s="31"/>
      <c r="S137" s="31"/>
      <c r="T137" s="31"/>
      <c r="U137" s="31"/>
      <c r="V137" s="31"/>
      <c r="W137" s="31"/>
      <c r="X137" s="31"/>
      <c r="Y137" s="31"/>
      <c r="Z137" s="31"/>
      <c r="AA137" s="31"/>
      <c r="AB137" s="31"/>
      <c r="AC137" s="31"/>
      <c r="AD137" s="56"/>
      <c r="AE137" s="17"/>
      <c r="AF137" s="17"/>
      <c r="AG137" s="17"/>
      <c r="AH137" s="17"/>
      <c r="AI137" s="17"/>
      <c r="AJ137" s="17"/>
      <c r="AK137" s="17"/>
      <c r="AL137" s="17"/>
    </row>
    <row r="138" spans="1:38" hidden="1" x14ac:dyDescent="0.2">
      <c r="A138" s="92">
        <f t="shared" si="31"/>
        <v>87</v>
      </c>
      <c r="B138" s="92">
        <v>235</v>
      </c>
      <c r="C138" s="92">
        <v>321</v>
      </c>
      <c r="D138" s="92"/>
      <c r="E138" s="92"/>
      <c r="F138" s="92"/>
      <c r="G138" s="92"/>
      <c r="H138" s="92">
        <v>5</v>
      </c>
      <c r="I138" s="92">
        <v>46</v>
      </c>
      <c r="J138" s="92" t="s">
        <v>61</v>
      </c>
      <c r="K138" s="54"/>
      <c r="L138" s="31"/>
      <c r="M138" s="31"/>
      <c r="N138" s="31"/>
      <c r="O138" s="31"/>
      <c r="P138" s="31"/>
      <c r="Q138" s="31"/>
      <c r="R138" s="31"/>
      <c r="S138" s="31"/>
      <c r="T138" s="31"/>
      <c r="U138" s="31"/>
      <c r="V138" s="31"/>
      <c r="W138" s="31"/>
      <c r="X138" s="31"/>
      <c r="Y138" s="31"/>
      <c r="Z138" s="31"/>
      <c r="AA138" s="31"/>
      <c r="AB138" s="31"/>
      <c r="AC138" s="31"/>
      <c r="AD138" s="56"/>
      <c r="AE138" s="17"/>
      <c r="AF138" s="17"/>
      <c r="AG138" s="17"/>
      <c r="AH138" s="17"/>
      <c r="AI138" s="17"/>
      <c r="AJ138" s="17"/>
      <c r="AK138" s="17"/>
      <c r="AL138" s="17"/>
    </row>
    <row r="139" spans="1:38" ht="213.75" hidden="1" x14ac:dyDescent="0.2">
      <c r="A139" s="92">
        <f t="shared" si="31"/>
        <v>88</v>
      </c>
      <c r="B139" s="92"/>
      <c r="C139" s="92">
        <v>322001</v>
      </c>
      <c r="D139" s="92"/>
      <c r="E139" s="92"/>
      <c r="F139" s="92"/>
      <c r="G139" s="92"/>
      <c r="H139" s="113" t="s">
        <v>90</v>
      </c>
      <c r="I139" s="92">
        <v>111</v>
      </c>
      <c r="J139" s="92" t="s">
        <v>161</v>
      </c>
      <c r="K139" s="54"/>
      <c r="L139" s="31">
        <v>7000</v>
      </c>
      <c r="M139" s="31">
        <v>14600</v>
      </c>
      <c r="N139" s="31">
        <f>11000+29790</f>
        <v>40790</v>
      </c>
      <c r="O139" s="31">
        <v>40000</v>
      </c>
      <c r="P139" s="31">
        <v>0</v>
      </c>
      <c r="Q139" s="31">
        <v>62080</v>
      </c>
      <c r="R139" s="31">
        <v>62080</v>
      </c>
      <c r="S139" s="31">
        <v>0</v>
      </c>
      <c r="T139" s="31">
        <v>59760</v>
      </c>
      <c r="U139" s="31">
        <v>0</v>
      </c>
      <c r="V139" s="31">
        <v>0</v>
      </c>
      <c r="W139" s="31">
        <v>0</v>
      </c>
      <c r="X139" s="31">
        <v>0</v>
      </c>
      <c r="Y139" s="31">
        <v>50000</v>
      </c>
      <c r="Z139" s="31">
        <v>0</v>
      </c>
      <c r="AA139" s="31">
        <v>50000</v>
      </c>
      <c r="AB139" s="31">
        <v>0</v>
      </c>
      <c r="AC139" s="35">
        <v>0</v>
      </c>
      <c r="AD139" s="56" t="s">
        <v>311</v>
      </c>
      <c r="AE139" s="17"/>
      <c r="AF139" s="17"/>
      <c r="AG139" s="17"/>
      <c r="AH139" s="17"/>
      <c r="AI139" s="17"/>
      <c r="AJ139" s="17"/>
      <c r="AK139" s="17"/>
      <c r="AL139" s="17"/>
    </row>
    <row r="140" spans="1:38" ht="100.5" hidden="1" customHeight="1" x14ac:dyDescent="0.2">
      <c r="A140" s="92">
        <f t="shared" si="31"/>
        <v>89</v>
      </c>
      <c r="B140" s="92" t="s">
        <v>121</v>
      </c>
      <c r="C140" s="92">
        <v>322001</v>
      </c>
      <c r="D140" s="92"/>
      <c r="E140" s="92"/>
      <c r="F140" s="92"/>
      <c r="G140" s="92"/>
      <c r="H140" s="113" t="s">
        <v>91</v>
      </c>
      <c r="I140" s="121" t="s">
        <v>142</v>
      </c>
      <c r="J140" s="92" t="s">
        <v>124</v>
      </c>
      <c r="K140" s="54"/>
      <c r="L140" s="31"/>
      <c r="M140" s="31"/>
      <c r="N140" s="31"/>
      <c r="O140" s="31"/>
      <c r="P140" s="31"/>
      <c r="Q140" s="31"/>
      <c r="R140" s="31"/>
      <c r="S140" s="31"/>
      <c r="T140" s="31"/>
      <c r="U140" s="31"/>
      <c r="V140" s="31"/>
      <c r="W140" s="31"/>
      <c r="X140" s="31"/>
      <c r="Y140" s="31"/>
      <c r="Z140" s="31"/>
      <c r="AA140" s="31"/>
      <c r="AB140" s="31"/>
      <c r="AC140" s="31"/>
      <c r="AD140" s="56" t="s">
        <v>190</v>
      </c>
      <c r="AE140" s="17"/>
      <c r="AF140" s="17"/>
      <c r="AG140" s="17"/>
      <c r="AH140" s="17"/>
      <c r="AI140" s="17"/>
      <c r="AJ140" s="17"/>
      <c r="AK140" s="17"/>
      <c r="AL140" s="17"/>
    </row>
    <row r="141" spans="1:38" ht="67.5" hidden="1" x14ac:dyDescent="0.2">
      <c r="A141" s="92">
        <f t="shared" si="31"/>
        <v>90</v>
      </c>
      <c r="B141" s="92" t="s">
        <v>121</v>
      </c>
      <c r="C141" s="92">
        <v>322001</v>
      </c>
      <c r="D141" s="92"/>
      <c r="E141" s="92"/>
      <c r="F141" s="92"/>
      <c r="G141" s="92"/>
      <c r="H141" s="113" t="s">
        <v>172</v>
      </c>
      <c r="I141" s="92">
        <v>111</v>
      </c>
      <c r="J141" s="92" t="s">
        <v>156</v>
      </c>
      <c r="K141" s="54"/>
      <c r="L141" s="35">
        <v>0</v>
      </c>
      <c r="M141" s="35">
        <v>0</v>
      </c>
      <c r="N141" s="35">
        <v>0</v>
      </c>
      <c r="O141" s="35">
        <v>0</v>
      </c>
      <c r="P141" s="35">
        <v>0</v>
      </c>
      <c r="Q141" s="35">
        <v>0</v>
      </c>
      <c r="R141" s="35">
        <v>0</v>
      </c>
      <c r="S141" s="35">
        <v>0</v>
      </c>
      <c r="T141" s="35">
        <v>0</v>
      </c>
      <c r="U141" s="35">
        <v>0</v>
      </c>
      <c r="V141" s="35">
        <v>0</v>
      </c>
      <c r="W141" s="35">
        <v>0</v>
      </c>
      <c r="X141" s="35">
        <v>0</v>
      </c>
      <c r="Y141" s="35">
        <v>0</v>
      </c>
      <c r="Z141" s="35">
        <v>0</v>
      </c>
      <c r="AA141" s="35">
        <v>0</v>
      </c>
      <c r="AB141" s="35">
        <v>0</v>
      </c>
      <c r="AC141" s="35">
        <v>0</v>
      </c>
      <c r="AD141" s="56" t="s">
        <v>160</v>
      </c>
      <c r="AE141" s="17"/>
      <c r="AF141" s="17"/>
      <c r="AG141" s="17"/>
      <c r="AH141" s="17"/>
      <c r="AI141" s="17"/>
      <c r="AJ141" s="17"/>
      <c r="AK141" s="17"/>
      <c r="AL141" s="17"/>
    </row>
    <row r="142" spans="1:38" ht="168.75" hidden="1" x14ac:dyDescent="0.2">
      <c r="A142" s="92">
        <f t="shared" si="31"/>
        <v>91</v>
      </c>
      <c r="B142" s="92" t="s">
        <v>121</v>
      </c>
      <c r="C142" s="92">
        <v>322001</v>
      </c>
      <c r="D142" s="92"/>
      <c r="E142" s="92"/>
      <c r="F142" s="92"/>
      <c r="G142" s="92"/>
      <c r="H142" s="113" t="s">
        <v>113</v>
      </c>
      <c r="I142" s="92">
        <v>111</v>
      </c>
      <c r="J142" s="92" t="s">
        <v>168</v>
      </c>
      <c r="K142" s="54"/>
      <c r="L142" s="31">
        <v>0</v>
      </c>
      <c r="M142" s="31">
        <v>49760</v>
      </c>
      <c r="N142" s="31">
        <v>148880</v>
      </c>
      <c r="O142" s="31">
        <v>0</v>
      </c>
      <c r="P142" s="31">
        <v>0</v>
      </c>
      <c r="Q142" s="31">
        <v>0</v>
      </c>
      <c r="R142" s="31">
        <v>0</v>
      </c>
      <c r="S142" s="31">
        <v>0</v>
      </c>
      <c r="T142" s="31">
        <v>0</v>
      </c>
      <c r="U142" s="31">
        <v>0</v>
      </c>
      <c r="V142" s="31">
        <v>0</v>
      </c>
      <c r="W142" s="31">
        <v>0</v>
      </c>
      <c r="X142" s="31">
        <v>0</v>
      </c>
      <c r="Y142" s="31">
        <f>134140+19300</f>
        <v>153440</v>
      </c>
      <c r="Z142" s="31">
        <v>0</v>
      </c>
      <c r="AA142" s="31">
        <v>0</v>
      </c>
      <c r="AB142" s="31">
        <v>0</v>
      </c>
      <c r="AC142" s="35">
        <v>0</v>
      </c>
      <c r="AD142" s="56" t="s">
        <v>287</v>
      </c>
      <c r="AE142" s="17"/>
      <c r="AF142" s="17"/>
      <c r="AG142" s="17"/>
      <c r="AH142" s="17"/>
      <c r="AI142" s="17"/>
      <c r="AJ142" s="17"/>
      <c r="AK142" s="17"/>
      <c r="AL142" s="17"/>
    </row>
    <row r="143" spans="1:38" ht="101.25" hidden="1" x14ac:dyDescent="0.2">
      <c r="A143" s="92">
        <f t="shared" si="31"/>
        <v>92</v>
      </c>
      <c r="B143" s="92"/>
      <c r="C143" s="92">
        <v>322001</v>
      </c>
      <c r="D143" s="92"/>
      <c r="E143" s="92"/>
      <c r="F143" s="92"/>
      <c r="G143" s="92"/>
      <c r="H143" s="122" t="s">
        <v>92</v>
      </c>
      <c r="I143" s="121" t="s">
        <v>203</v>
      </c>
      <c r="J143" s="121" t="s">
        <v>242</v>
      </c>
      <c r="K143" s="54"/>
      <c r="L143" s="35">
        <v>0</v>
      </c>
      <c r="M143" s="35">
        <v>0</v>
      </c>
      <c r="N143" s="35">
        <v>510000</v>
      </c>
      <c r="O143" s="35">
        <v>0</v>
      </c>
      <c r="P143" s="35">
        <v>0</v>
      </c>
      <c r="Q143" s="35">
        <v>495450</v>
      </c>
      <c r="R143" s="35">
        <v>0</v>
      </c>
      <c r="S143" s="35">
        <v>0</v>
      </c>
      <c r="T143" s="35">
        <v>0</v>
      </c>
      <c r="U143" s="35">
        <v>0</v>
      </c>
      <c r="V143" s="35">
        <v>10880</v>
      </c>
      <c r="W143" s="35">
        <v>487140</v>
      </c>
      <c r="X143" s="35">
        <v>0</v>
      </c>
      <c r="Y143" s="35">
        <v>0</v>
      </c>
      <c r="Z143" s="35">
        <v>0</v>
      </c>
      <c r="AA143" s="35">
        <v>0</v>
      </c>
      <c r="AB143" s="35">
        <v>0</v>
      </c>
      <c r="AC143" s="35">
        <v>0</v>
      </c>
      <c r="AD143" s="81" t="s">
        <v>241</v>
      </c>
      <c r="AE143" s="17"/>
      <c r="AF143" s="17"/>
      <c r="AG143" s="17"/>
      <c r="AH143" s="17"/>
      <c r="AI143" s="17"/>
      <c r="AJ143" s="17"/>
      <c r="AK143" s="17"/>
      <c r="AL143" s="17"/>
    </row>
    <row r="144" spans="1:38" ht="78.75" hidden="1" x14ac:dyDescent="0.2">
      <c r="A144" s="123" t="s">
        <v>205</v>
      </c>
      <c r="B144" s="94"/>
      <c r="C144" s="94">
        <v>322001</v>
      </c>
      <c r="D144" s="94"/>
      <c r="E144" s="94"/>
      <c r="F144" s="94"/>
      <c r="G144" s="94"/>
      <c r="H144" s="124" t="s">
        <v>206</v>
      </c>
      <c r="I144" s="121" t="s">
        <v>203</v>
      </c>
      <c r="J144" s="121" t="s">
        <v>207</v>
      </c>
      <c r="K144" s="73"/>
      <c r="L144" s="35"/>
      <c r="M144" s="35"/>
      <c r="N144" s="35"/>
      <c r="O144" s="35"/>
      <c r="P144" s="35"/>
      <c r="Q144" s="35">
        <v>0</v>
      </c>
      <c r="R144" s="35">
        <v>0</v>
      </c>
      <c r="S144" s="35">
        <v>0</v>
      </c>
      <c r="T144" s="35">
        <v>0</v>
      </c>
      <c r="U144" s="35">
        <v>0</v>
      </c>
      <c r="V144" s="35">
        <v>0</v>
      </c>
      <c r="W144" s="35">
        <v>253430</v>
      </c>
      <c r="X144" s="35">
        <v>0</v>
      </c>
      <c r="Y144" s="35">
        <v>0</v>
      </c>
      <c r="Z144" s="35">
        <v>0</v>
      </c>
      <c r="AA144" s="35">
        <v>0</v>
      </c>
      <c r="AB144" s="35">
        <v>0</v>
      </c>
      <c r="AC144" s="35">
        <v>0</v>
      </c>
      <c r="AD144" s="74" t="s">
        <v>251</v>
      </c>
      <c r="AE144" s="17"/>
      <c r="AF144" s="17"/>
      <c r="AG144" s="17"/>
      <c r="AH144" s="17"/>
      <c r="AI144" s="17"/>
      <c r="AJ144" s="17"/>
      <c r="AK144" s="17"/>
      <c r="AL144" s="17"/>
    </row>
    <row r="145" spans="1:38" ht="45" hidden="1" x14ac:dyDescent="0.2">
      <c r="A145" s="123" t="s">
        <v>218</v>
      </c>
      <c r="B145" s="94"/>
      <c r="C145" s="94">
        <v>322001</v>
      </c>
      <c r="D145" s="94"/>
      <c r="E145" s="94"/>
      <c r="F145" s="94"/>
      <c r="G145" s="94"/>
      <c r="H145" s="124" t="s">
        <v>217</v>
      </c>
      <c r="I145" s="121" t="s">
        <v>203</v>
      </c>
      <c r="J145" s="121" t="s">
        <v>219</v>
      </c>
      <c r="K145" s="73"/>
      <c r="L145" s="35"/>
      <c r="M145" s="35"/>
      <c r="N145" s="35"/>
      <c r="O145" s="35"/>
      <c r="P145" s="35"/>
      <c r="Q145" s="35"/>
      <c r="R145" s="35"/>
      <c r="S145" s="35">
        <v>0</v>
      </c>
      <c r="T145" s="35">
        <v>0</v>
      </c>
      <c r="U145" s="35">
        <v>0</v>
      </c>
      <c r="V145" s="35">
        <v>0</v>
      </c>
      <c r="W145" s="35">
        <v>0</v>
      </c>
      <c r="X145" s="35">
        <v>0</v>
      </c>
      <c r="Y145" s="35">
        <v>0</v>
      </c>
      <c r="Z145" s="35">
        <v>0</v>
      </c>
      <c r="AA145" s="35">
        <v>0</v>
      </c>
      <c r="AB145" s="35">
        <v>0</v>
      </c>
      <c r="AC145" s="35">
        <v>0</v>
      </c>
      <c r="AD145" s="74" t="s">
        <v>220</v>
      </c>
      <c r="AE145" s="17"/>
      <c r="AF145" s="17"/>
      <c r="AG145" s="17"/>
      <c r="AH145" s="17"/>
      <c r="AI145" s="17"/>
      <c r="AJ145" s="17"/>
      <c r="AK145" s="17"/>
      <c r="AL145" s="17"/>
    </row>
    <row r="146" spans="1:38" ht="22.5" hidden="1" x14ac:dyDescent="0.2">
      <c r="A146" s="123" t="s">
        <v>260</v>
      </c>
      <c r="B146" s="94"/>
      <c r="C146" s="94">
        <v>322001</v>
      </c>
      <c r="D146" s="94"/>
      <c r="E146" s="94"/>
      <c r="F146" s="94"/>
      <c r="G146" s="94"/>
      <c r="H146" s="124" t="s">
        <v>261</v>
      </c>
      <c r="I146" s="121" t="s">
        <v>263</v>
      </c>
      <c r="J146" s="121" t="s">
        <v>262</v>
      </c>
      <c r="K146" s="73"/>
      <c r="L146" s="35"/>
      <c r="M146" s="35"/>
      <c r="N146" s="35"/>
      <c r="O146" s="35"/>
      <c r="P146" s="35"/>
      <c r="Q146" s="35"/>
      <c r="R146" s="35"/>
      <c r="S146" s="35"/>
      <c r="T146" s="35"/>
      <c r="U146" s="35">
        <v>0</v>
      </c>
      <c r="V146" s="35">
        <v>0</v>
      </c>
      <c r="W146" s="35">
        <v>0</v>
      </c>
      <c r="X146" s="35">
        <v>0</v>
      </c>
      <c r="Y146" s="35">
        <v>292940</v>
      </c>
      <c r="Z146" s="35">
        <v>0</v>
      </c>
      <c r="AA146" s="35">
        <v>292940</v>
      </c>
      <c r="AB146" s="35">
        <v>0</v>
      </c>
      <c r="AC146" s="35">
        <v>0</v>
      </c>
      <c r="AD146" s="74" t="s">
        <v>290</v>
      </c>
      <c r="AE146" s="17"/>
      <c r="AF146" s="17"/>
      <c r="AG146" s="17"/>
      <c r="AH146" s="17"/>
      <c r="AI146" s="17"/>
      <c r="AJ146" s="17"/>
      <c r="AK146" s="17"/>
      <c r="AL146" s="17"/>
    </row>
    <row r="147" spans="1:38" ht="33.75" hidden="1" x14ac:dyDescent="0.2">
      <c r="A147" s="123" t="s">
        <v>277</v>
      </c>
      <c r="B147" s="94"/>
      <c r="C147" s="94">
        <v>322001</v>
      </c>
      <c r="D147" s="94"/>
      <c r="E147" s="94"/>
      <c r="F147" s="94"/>
      <c r="G147" s="94"/>
      <c r="H147" s="124" t="s">
        <v>280</v>
      </c>
      <c r="I147" s="121"/>
      <c r="J147" s="121" t="s">
        <v>312</v>
      </c>
      <c r="K147" s="73"/>
      <c r="L147" s="35"/>
      <c r="M147" s="35"/>
      <c r="N147" s="35"/>
      <c r="O147" s="35"/>
      <c r="P147" s="35"/>
      <c r="Q147" s="35"/>
      <c r="R147" s="35"/>
      <c r="S147" s="35"/>
      <c r="T147" s="35"/>
      <c r="U147" s="35"/>
      <c r="V147" s="35">
        <v>0</v>
      </c>
      <c r="W147" s="35">
        <v>0</v>
      </c>
      <c r="X147" s="35">
        <v>0</v>
      </c>
      <c r="Y147" s="35">
        <v>0</v>
      </c>
      <c r="Z147" s="35">
        <v>0</v>
      </c>
      <c r="AA147" s="35">
        <v>0</v>
      </c>
      <c r="AB147" s="35">
        <v>460000</v>
      </c>
      <c r="AC147" s="35">
        <v>0</v>
      </c>
      <c r="AD147" s="74" t="s">
        <v>334</v>
      </c>
      <c r="AE147" s="17"/>
      <c r="AF147" s="17"/>
      <c r="AG147" s="17"/>
      <c r="AH147" s="17"/>
      <c r="AI147" s="17"/>
      <c r="AJ147" s="17"/>
      <c r="AK147" s="17"/>
      <c r="AL147" s="17"/>
    </row>
    <row r="148" spans="1:38" ht="33.75" hidden="1" x14ac:dyDescent="0.2">
      <c r="A148" s="123" t="s">
        <v>313</v>
      </c>
      <c r="B148" s="94"/>
      <c r="C148" s="94">
        <v>322001</v>
      </c>
      <c r="D148" s="94"/>
      <c r="E148" s="94"/>
      <c r="F148" s="94"/>
      <c r="G148" s="94"/>
      <c r="H148" s="124" t="s">
        <v>314</v>
      </c>
      <c r="I148" s="121"/>
      <c r="J148" s="121" t="s">
        <v>315</v>
      </c>
      <c r="K148" s="73"/>
      <c r="L148" s="35"/>
      <c r="M148" s="35"/>
      <c r="N148" s="35"/>
      <c r="O148" s="35"/>
      <c r="P148" s="35"/>
      <c r="Q148" s="35"/>
      <c r="R148" s="35"/>
      <c r="S148" s="35"/>
      <c r="T148" s="35"/>
      <c r="U148" s="35"/>
      <c r="V148" s="35"/>
      <c r="W148" s="35">
        <v>0</v>
      </c>
      <c r="X148" s="35">
        <v>0</v>
      </c>
      <c r="Y148" s="35">
        <v>0</v>
      </c>
      <c r="Z148" s="35">
        <v>0</v>
      </c>
      <c r="AA148" s="35">
        <v>546850</v>
      </c>
      <c r="AB148" s="35">
        <v>0</v>
      </c>
      <c r="AC148" s="35">
        <v>0</v>
      </c>
      <c r="AD148" s="74" t="s">
        <v>335</v>
      </c>
      <c r="AE148" s="17"/>
      <c r="AF148" s="17"/>
      <c r="AG148" s="17"/>
      <c r="AH148" s="17"/>
      <c r="AI148" s="17"/>
      <c r="AJ148" s="17"/>
      <c r="AK148" s="17"/>
      <c r="AL148" s="17"/>
    </row>
    <row r="149" spans="1:38" ht="45" hidden="1" x14ac:dyDescent="0.2">
      <c r="A149" s="92">
        <f>A143+1</f>
        <v>93</v>
      </c>
      <c r="B149" s="94" t="s">
        <v>121</v>
      </c>
      <c r="C149" s="94">
        <v>322001</v>
      </c>
      <c r="D149" s="94"/>
      <c r="E149" s="94"/>
      <c r="F149" s="94"/>
      <c r="G149" s="94"/>
      <c r="H149" s="124" t="s">
        <v>182</v>
      </c>
      <c r="I149" s="121" t="s">
        <v>173</v>
      </c>
      <c r="J149" s="92" t="s">
        <v>256</v>
      </c>
      <c r="K149" s="73"/>
      <c r="L149" s="35">
        <v>0</v>
      </c>
      <c r="M149" s="35">
        <v>0</v>
      </c>
      <c r="N149" s="35">
        <v>0</v>
      </c>
      <c r="O149" s="35">
        <v>0</v>
      </c>
      <c r="P149" s="35">
        <v>0</v>
      </c>
      <c r="Q149" s="35">
        <v>0</v>
      </c>
      <c r="R149" s="35">
        <v>0</v>
      </c>
      <c r="S149" s="35">
        <v>0</v>
      </c>
      <c r="T149" s="35">
        <v>0</v>
      </c>
      <c r="U149" s="35">
        <v>0</v>
      </c>
      <c r="V149" s="35">
        <v>0</v>
      </c>
      <c r="W149" s="35">
        <v>0</v>
      </c>
      <c r="X149" s="35">
        <v>0</v>
      </c>
      <c r="Y149" s="35">
        <v>0</v>
      </c>
      <c r="Z149" s="35">
        <v>0</v>
      </c>
      <c r="AA149" s="35">
        <v>0</v>
      </c>
      <c r="AB149" s="35">
        <v>0</v>
      </c>
      <c r="AC149" s="35">
        <v>0</v>
      </c>
      <c r="AD149" s="74" t="s">
        <v>181</v>
      </c>
      <c r="AE149" s="17"/>
      <c r="AF149" s="17"/>
      <c r="AG149" s="17"/>
      <c r="AH149" s="17"/>
      <c r="AI149" s="17"/>
      <c r="AJ149" s="17"/>
      <c r="AK149" s="17"/>
      <c r="AL149" s="17"/>
    </row>
    <row r="150" spans="1:38" ht="67.5" hidden="1" x14ac:dyDescent="0.2">
      <c r="A150" s="92">
        <f t="shared" si="31"/>
        <v>94</v>
      </c>
      <c r="B150" s="94" t="s">
        <v>121</v>
      </c>
      <c r="C150" s="94">
        <v>322001</v>
      </c>
      <c r="D150" s="94"/>
      <c r="E150" s="94"/>
      <c r="F150" s="94"/>
      <c r="G150" s="94"/>
      <c r="H150" s="124" t="s">
        <v>143</v>
      </c>
      <c r="I150" s="125" t="s">
        <v>139</v>
      </c>
      <c r="J150" s="94" t="s">
        <v>128</v>
      </c>
      <c r="K150" s="73"/>
      <c r="L150" s="75"/>
      <c r="M150" s="75"/>
      <c r="N150" s="75"/>
      <c r="O150" s="75"/>
      <c r="P150" s="75"/>
      <c r="Q150" s="75"/>
      <c r="R150" s="75"/>
      <c r="S150" s="75"/>
      <c r="T150" s="75"/>
      <c r="U150" s="75"/>
      <c r="V150" s="75"/>
      <c r="W150" s="75"/>
      <c r="X150" s="75"/>
      <c r="Y150" s="75"/>
      <c r="Z150" s="75"/>
      <c r="AA150" s="75"/>
      <c r="AB150" s="75"/>
      <c r="AC150" s="35"/>
      <c r="AD150" s="74" t="s">
        <v>149</v>
      </c>
      <c r="AE150" s="17"/>
      <c r="AF150" s="17"/>
      <c r="AG150" s="17"/>
      <c r="AH150" s="17"/>
      <c r="AI150" s="17"/>
      <c r="AJ150" s="17"/>
      <c r="AK150" s="17"/>
      <c r="AL150" s="17"/>
    </row>
    <row r="151" spans="1:38" ht="157.5" hidden="1" x14ac:dyDescent="0.2">
      <c r="A151" s="92">
        <f t="shared" si="31"/>
        <v>95</v>
      </c>
      <c r="B151" s="94" t="s">
        <v>121</v>
      </c>
      <c r="C151" s="94">
        <v>322001</v>
      </c>
      <c r="D151" s="94"/>
      <c r="E151" s="94"/>
      <c r="F151" s="94"/>
      <c r="G151" s="94"/>
      <c r="H151" s="124" t="s">
        <v>281</v>
      </c>
      <c r="I151" s="125" t="s">
        <v>243</v>
      </c>
      <c r="J151" s="94" t="s">
        <v>257</v>
      </c>
      <c r="K151" s="73"/>
      <c r="L151" s="35">
        <v>46660</v>
      </c>
      <c r="M151" s="35">
        <v>0</v>
      </c>
      <c r="N151" s="35">
        <v>0</v>
      </c>
      <c r="O151" s="35">
        <v>0</v>
      </c>
      <c r="P151" s="35">
        <v>0</v>
      </c>
      <c r="Q151" s="35">
        <v>0</v>
      </c>
      <c r="R151" s="35">
        <v>0</v>
      </c>
      <c r="S151" s="35">
        <v>0</v>
      </c>
      <c r="T151" s="35">
        <v>0</v>
      </c>
      <c r="U151" s="35">
        <v>0</v>
      </c>
      <c r="V151" s="35">
        <v>0</v>
      </c>
      <c r="W151" s="35">
        <v>0</v>
      </c>
      <c r="X151" s="35">
        <v>0</v>
      </c>
      <c r="Y151" s="35">
        <v>1125000</v>
      </c>
      <c r="Z151" s="35">
        <v>0</v>
      </c>
      <c r="AA151" s="35">
        <v>1125000</v>
      </c>
      <c r="AB151" s="35">
        <f>2000000+1700000</f>
        <v>3700000</v>
      </c>
      <c r="AC151" s="35">
        <v>0</v>
      </c>
      <c r="AD151" s="61" t="s">
        <v>317</v>
      </c>
      <c r="AE151" s="17"/>
      <c r="AF151" s="17"/>
      <c r="AG151" s="17"/>
      <c r="AH151" s="17"/>
      <c r="AI151" s="17"/>
      <c r="AJ151" s="17"/>
      <c r="AK151" s="17"/>
      <c r="AL151" s="17"/>
    </row>
    <row r="152" spans="1:38" ht="13.5" hidden="1" thickBot="1" x14ac:dyDescent="0.25">
      <c r="A152" s="92">
        <f>A151+1</f>
        <v>96</v>
      </c>
      <c r="B152" s="94" t="s">
        <v>121</v>
      </c>
      <c r="C152" s="94">
        <v>322001</v>
      </c>
      <c r="D152" s="94"/>
      <c r="E152" s="94"/>
      <c r="F152" s="94"/>
      <c r="G152" s="94"/>
      <c r="H152" s="94">
        <v>12</v>
      </c>
      <c r="I152" s="94">
        <v>111</v>
      </c>
      <c r="J152" s="94" t="s">
        <v>137</v>
      </c>
      <c r="K152" s="73"/>
      <c r="L152" s="75"/>
      <c r="M152" s="75"/>
      <c r="N152" s="75"/>
      <c r="O152" s="75"/>
      <c r="P152" s="75"/>
      <c r="Q152" s="75"/>
      <c r="R152" s="75"/>
      <c r="S152" s="75"/>
      <c r="T152" s="75"/>
      <c r="U152" s="75"/>
      <c r="V152" s="75"/>
      <c r="W152" s="75"/>
      <c r="X152" s="75"/>
      <c r="Y152" s="75"/>
      <c r="Z152" s="75"/>
      <c r="AA152" s="75"/>
      <c r="AB152" s="75"/>
      <c r="AC152" s="75"/>
      <c r="AD152" s="61"/>
      <c r="AE152" s="17"/>
      <c r="AF152" s="17"/>
      <c r="AG152" s="17"/>
      <c r="AH152" s="17"/>
      <c r="AI152" s="17"/>
      <c r="AJ152" s="17"/>
      <c r="AK152" s="17"/>
      <c r="AL152" s="17"/>
    </row>
    <row r="153" spans="1:38" s="4" customFormat="1" ht="13.5" hidden="1" thickBot="1" x14ac:dyDescent="0.25">
      <c r="A153" s="126"/>
      <c r="B153" s="98"/>
      <c r="C153" s="98"/>
      <c r="D153" s="98"/>
      <c r="E153" s="98"/>
      <c r="F153" s="98"/>
      <c r="G153" s="98"/>
      <c r="H153" s="98"/>
      <c r="I153" s="98"/>
      <c r="J153" s="98" t="s">
        <v>10</v>
      </c>
      <c r="K153" s="40"/>
      <c r="L153" s="41">
        <f t="shared" ref="L153:AC153" si="32">SUM(L130:L152)</f>
        <v>53960</v>
      </c>
      <c r="M153" s="41">
        <f t="shared" si="32"/>
        <v>80660</v>
      </c>
      <c r="N153" s="41">
        <f t="shared" si="32"/>
        <v>713970</v>
      </c>
      <c r="O153" s="41">
        <f t="shared" si="32"/>
        <v>67670</v>
      </c>
      <c r="P153" s="41">
        <f t="shared" si="32"/>
        <v>31620</v>
      </c>
      <c r="Q153" s="41">
        <f t="shared" si="32"/>
        <v>614090</v>
      </c>
      <c r="R153" s="41">
        <f t="shared" si="32"/>
        <v>98640</v>
      </c>
      <c r="S153" s="41">
        <f t="shared" si="32"/>
        <v>33610</v>
      </c>
      <c r="T153" s="41">
        <f t="shared" si="32"/>
        <v>89020</v>
      </c>
      <c r="U153" s="41">
        <f t="shared" si="32"/>
        <v>97000</v>
      </c>
      <c r="V153" s="41">
        <f t="shared" si="32"/>
        <v>16880</v>
      </c>
      <c r="W153" s="41">
        <f>SUM(W130:W152)</f>
        <v>751570</v>
      </c>
      <c r="X153" s="41">
        <f t="shared" si="32"/>
        <v>0</v>
      </c>
      <c r="Y153" s="41">
        <f t="shared" si="32"/>
        <v>2321680</v>
      </c>
      <c r="Z153" s="41">
        <f t="shared" si="32"/>
        <v>0</v>
      </c>
      <c r="AA153" s="41">
        <f t="shared" si="32"/>
        <v>2876090</v>
      </c>
      <c r="AB153" s="41">
        <f t="shared" si="32"/>
        <v>4160300</v>
      </c>
      <c r="AC153" s="41">
        <f t="shared" si="32"/>
        <v>300</v>
      </c>
      <c r="AD153" s="42"/>
      <c r="AE153" s="43"/>
      <c r="AF153" s="43"/>
      <c r="AG153" s="43"/>
      <c r="AH153" s="43"/>
      <c r="AI153" s="43"/>
      <c r="AJ153" s="43"/>
      <c r="AK153" s="43"/>
      <c r="AL153" s="43"/>
    </row>
    <row r="154" spans="1:38" s="4" customFormat="1" ht="13.5" thickBot="1" x14ac:dyDescent="0.25">
      <c r="A154" s="127"/>
      <c r="B154" s="103"/>
      <c r="C154" s="103" t="s">
        <v>239</v>
      </c>
      <c r="D154" s="103"/>
      <c r="E154" s="103"/>
      <c r="F154" s="103"/>
      <c r="G154" s="103"/>
      <c r="H154" s="103"/>
      <c r="I154" s="103"/>
      <c r="J154" s="103" t="s">
        <v>52</v>
      </c>
      <c r="K154" s="46"/>
      <c r="L154" s="47">
        <f t="shared" ref="L154:AC154" si="33">L153</f>
        <v>53960</v>
      </c>
      <c r="M154" s="47">
        <f t="shared" si="33"/>
        <v>80660</v>
      </c>
      <c r="N154" s="47">
        <f t="shared" si="33"/>
        <v>713970</v>
      </c>
      <c r="O154" s="47">
        <f t="shared" si="33"/>
        <v>67670</v>
      </c>
      <c r="P154" s="47">
        <f t="shared" si="33"/>
        <v>31620</v>
      </c>
      <c r="Q154" s="47">
        <f t="shared" si="33"/>
        <v>614090</v>
      </c>
      <c r="R154" s="47">
        <f t="shared" si="33"/>
        <v>98640</v>
      </c>
      <c r="S154" s="47">
        <f t="shared" si="33"/>
        <v>33610</v>
      </c>
      <c r="T154" s="47">
        <f t="shared" si="33"/>
        <v>89020</v>
      </c>
      <c r="U154" s="47">
        <f t="shared" si="33"/>
        <v>97000</v>
      </c>
      <c r="V154" s="47">
        <f t="shared" si="33"/>
        <v>16880</v>
      </c>
      <c r="W154" s="47">
        <f t="shared" si="33"/>
        <v>751570</v>
      </c>
      <c r="X154" s="47">
        <f t="shared" si="33"/>
        <v>0</v>
      </c>
      <c r="Y154" s="47">
        <f t="shared" si="33"/>
        <v>2321680</v>
      </c>
      <c r="Z154" s="47">
        <f t="shared" si="33"/>
        <v>0</v>
      </c>
      <c r="AA154" s="47">
        <f t="shared" si="33"/>
        <v>2876090</v>
      </c>
      <c r="AB154" s="47">
        <f t="shared" si="33"/>
        <v>4160300</v>
      </c>
      <c r="AC154" s="47">
        <f t="shared" si="33"/>
        <v>300</v>
      </c>
      <c r="AD154" s="48"/>
      <c r="AE154" s="43"/>
      <c r="AF154" s="43"/>
      <c r="AG154" s="43"/>
      <c r="AH154" s="43"/>
      <c r="AI154" s="43"/>
      <c r="AJ154" s="43"/>
      <c r="AK154" s="43"/>
      <c r="AL154" s="43"/>
    </row>
    <row r="155" spans="1:38" s="4" customFormat="1" hidden="1" x14ac:dyDescent="0.2">
      <c r="A155" s="128"/>
      <c r="B155" s="129"/>
      <c r="C155" s="129"/>
      <c r="D155" s="129"/>
      <c r="E155" s="129"/>
      <c r="F155" s="129"/>
      <c r="G155" s="129"/>
      <c r="H155" s="129"/>
      <c r="I155" s="129"/>
      <c r="J155" s="129" t="s">
        <v>63</v>
      </c>
      <c r="K155" s="129"/>
      <c r="L155" s="86"/>
      <c r="M155" s="86"/>
      <c r="N155" s="86"/>
      <c r="O155" s="86"/>
      <c r="P155" s="86"/>
      <c r="Q155" s="86"/>
      <c r="R155" s="86"/>
      <c r="S155" s="86"/>
      <c r="T155" s="86"/>
      <c r="U155" s="86"/>
      <c r="V155" s="86"/>
      <c r="W155" s="86"/>
      <c r="X155" s="86"/>
      <c r="Y155" s="86"/>
      <c r="Z155" s="86"/>
      <c r="AA155" s="86"/>
      <c r="AB155" s="86"/>
      <c r="AC155" s="86"/>
      <c r="AD155" s="130"/>
      <c r="AE155" s="43"/>
      <c r="AF155" s="43"/>
      <c r="AG155" s="43"/>
      <c r="AH155" s="43"/>
      <c r="AI155" s="43"/>
      <c r="AJ155" s="43"/>
      <c r="AK155" s="43"/>
      <c r="AL155" s="43"/>
    </row>
    <row r="156" spans="1:38" s="4" customFormat="1" ht="13.5" hidden="1" thickBot="1" x14ac:dyDescent="0.25">
      <c r="A156" s="73"/>
      <c r="B156" s="73" t="s">
        <v>1</v>
      </c>
      <c r="C156" s="73">
        <v>454</v>
      </c>
      <c r="D156" s="73"/>
      <c r="E156" s="73"/>
      <c r="F156" s="73"/>
      <c r="G156" s="73" t="s">
        <v>2</v>
      </c>
      <c r="H156" s="73" t="s">
        <v>2</v>
      </c>
      <c r="I156" s="73">
        <v>41</v>
      </c>
      <c r="J156" s="73" t="s">
        <v>64</v>
      </c>
      <c r="K156" s="73" t="s">
        <v>3</v>
      </c>
      <c r="L156" s="75"/>
      <c r="M156" s="75"/>
      <c r="N156" s="75"/>
      <c r="O156" s="75"/>
      <c r="P156" s="75"/>
      <c r="Q156" s="75"/>
      <c r="R156" s="75"/>
      <c r="S156" s="75"/>
      <c r="T156" s="75"/>
      <c r="U156" s="75"/>
      <c r="V156" s="75"/>
      <c r="W156" s="75"/>
      <c r="X156" s="75"/>
      <c r="Y156" s="75"/>
      <c r="Z156" s="75"/>
      <c r="AA156" s="75"/>
      <c r="AB156" s="75"/>
      <c r="AC156" s="75"/>
      <c r="AD156" s="85"/>
      <c r="AE156" s="43"/>
      <c r="AF156" s="43"/>
      <c r="AG156" s="43"/>
      <c r="AH156" s="43"/>
      <c r="AI156" s="43"/>
      <c r="AJ156" s="43"/>
      <c r="AK156" s="43"/>
      <c r="AL156" s="43"/>
    </row>
    <row r="157" spans="1:38" s="4" customFormat="1" ht="13.5" hidden="1" thickBot="1" x14ac:dyDescent="0.25">
      <c r="A157" s="39"/>
      <c r="B157" s="40"/>
      <c r="C157" s="40"/>
      <c r="D157" s="40"/>
      <c r="E157" s="40"/>
      <c r="F157" s="40"/>
      <c r="G157" s="40"/>
      <c r="H157" s="40"/>
      <c r="I157" s="40"/>
      <c r="J157" s="40" t="s">
        <v>10</v>
      </c>
      <c r="K157" s="40"/>
      <c r="L157" s="131"/>
      <c r="M157" s="131"/>
      <c r="N157" s="131"/>
      <c r="O157" s="131"/>
      <c r="P157" s="131"/>
      <c r="Q157" s="131"/>
      <c r="R157" s="131"/>
      <c r="S157" s="131"/>
      <c r="T157" s="131"/>
      <c r="U157" s="131"/>
      <c r="V157" s="131"/>
      <c r="W157" s="131"/>
      <c r="X157" s="131"/>
      <c r="Y157" s="131"/>
      <c r="Z157" s="131"/>
      <c r="AA157" s="131"/>
      <c r="AB157" s="131"/>
      <c r="AC157" s="131"/>
      <c r="AD157" s="132"/>
      <c r="AE157" s="43"/>
      <c r="AF157" s="43"/>
      <c r="AG157" s="43"/>
      <c r="AH157" s="43"/>
      <c r="AI157" s="43"/>
      <c r="AJ157" s="43"/>
      <c r="AK157" s="43"/>
      <c r="AL157" s="43"/>
    </row>
    <row r="158" spans="1:38" s="4" customFormat="1" ht="13.5" hidden="1" thickBot="1" x14ac:dyDescent="0.25">
      <c r="A158" s="45"/>
      <c r="B158" s="46"/>
      <c r="C158" s="46">
        <v>450</v>
      </c>
      <c r="D158" s="46"/>
      <c r="E158" s="46"/>
      <c r="F158" s="46"/>
      <c r="G158" s="46"/>
      <c r="H158" s="46"/>
      <c r="I158" s="46"/>
      <c r="J158" s="46" t="s">
        <v>65</v>
      </c>
      <c r="K158" s="46"/>
      <c r="L158" s="133">
        <v>0</v>
      </c>
      <c r="M158" s="133">
        <v>0</v>
      </c>
      <c r="N158" s="133">
        <v>0</v>
      </c>
      <c r="O158" s="133">
        <v>0</v>
      </c>
      <c r="P158" s="133">
        <v>0</v>
      </c>
      <c r="Q158" s="133">
        <v>0</v>
      </c>
      <c r="R158" s="133">
        <v>0</v>
      </c>
      <c r="S158" s="133">
        <v>0</v>
      </c>
      <c r="T158" s="133">
        <v>0</v>
      </c>
      <c r="U158" s="133">
        <v>0</v>
      </c>
      <c r="V158" s="133">
        <v>0</v>
      </c>
      <c r="W158" s="133">
        <v>0</v>
      </c>
      <c r="X158" s="133">
        <v>0</v>
      </c>
      <c r="Y158" s="133">
        <v>0</v>
      </c>
      <c r="Z158" s="133">
        <v>0</v>
      </c>
      <c r="AA158" s="133">
        <v>0</v>
      </c>
      <c r="AB158" s="133">
        <v>0</v>
      </c>
      <c r="AC158" s="133">
        <v>0</v>
      </c>
      <c r="AD158" s="48"/>
      <c r="AE158" s="43"/>
      <c r="AF158" s="43"/>
      <c r="AG158" s="43"/>
      <c r="AH158" s="43"/>
      <c r="AI158" s="43"/>
      <c r="AJ158" s="43"/>
      <c r="AK158" s="43"/>
      <c r="AL158" s="43"/>
    </row>
    <row r="159" spans="1:38" s="4" customFormat="1" ht="13.5" thickBot="1" x14ac:dyDescent="0.25">
      <c r="A159" s="134"/>
      <c r="B159" s="135"/>
      <c r="C159" s="135"/>
      <c r="D159" s="135"/>
      <c r="E159" s="135"/>
      <c r="F159" s="135"/>
      <c r="G159" s="135"/>
      <c r="H159" s="135"/>
      <c r="I159" s="135"/>
      <c r="J159" s="135" t="s">
        <v>66</v>
      </c>
      <c r="K159" s="129"/>
      <c r="L159" s="49"/>
      <c r="M159" s="49"/>
      <c r="N159" s="49"/>
      <c r="O159" s="49"/>
      <c r="P159" s="49"/>
      <c r="Q159" s="49"/>
      <c r="R159" s="49"/>
      <c r="S159" s="49"/>
      <c r="T159" s="49"/>
      <c r="U159" s="49"/>
      <c r="V159" s="49"/>
      <c r="W159" s="49"/>
      <c r="X159" s="49"/>
      <c r="Y159" s="49"/>
      <c r="Z159" s="49"/>
      <c r="AA159" s="49"/>
      <c r="AB159" s="49"/>
      <c r="AC159" s="49"/>
      <c r="AD159" s="50"/>
      <c r="AE159" s="43"/>
      <c r="AF159" s="43"/>
      <c r="AG159" s="43"/>
      <c r="AH159" s="43"/>
      <c r="AI159" s="43"/>
      <c r="AJ159" s="43"/>
      <c r="AK159" s="43"/>
      <c r="AL159" s="43"/>
    </row>
    <row r="160" spans="1:38" s="4" customFormat="1" ht="384" hidden="1" customHeight="1" thickBot="1" x14ac:dyDescent="0.25">
      <c r="A160" s="94">
        <f>A152+1</f>
        <v>97</v>
      </c>
      <c r="B160" s="136" t="s">
        <v>121</v>
      </c>
      <c r="C160" s="137" t="s">
        <v>176</v>
      </c>
      <c r="D160" s="136"/>
      <c r="E160" s="136"/>
      <c r="F160" s="136"/>
      <c r="G160" s="136"/>
      <c r="H160" s="136"/>
      <c r="I160" s="136">
        <v>46</v>
      </c>
      <c r="J160" s="94" t="s">
        <v>64</v>
      </c>
      <c r="K160" s="138"/>
      <c r="L160" s="35">
        <v>263310</v>
      </c>
      <c r="M160" s="35">
        <v>354000</v>
      </c>
      <c r="N160" s="35">
        <v>944400</v>
      </c>
      <c r="O160" s="35">
        <v>1112000</v>
      </c>
      <c r="P160" s="35">
        <v>1244160</v>
      </c>
      <c r="Q160" s="35">
        <v>1389880</v>
      </c>
      <c r="R160" s="35">
        <v>1389880</v>
      </c>
      <c r="S160" s="35">
        <v>1244160</v>
      </c>
      <c r="T160" s="35">
        <v>1389880</v>
      </c>
      <c r="U160" s="35">
        <v>1483910</v>
      </c>
      <c r="V160" s="35">
        <v>1196220</v>
      </c>
      <c r="W160" s="35">
        <v>896030</v>
      </c>
      <c r="X160" s="35">
        <v>577250</v>
      </c>
      <c r="Y160" s="35">
        <f>232000+3150</f>
        <v>235150</v>
      </c>
      <c r="Z160" s="35">
        <v>272440</v>
      </c>
      <c r="AA160" s="35">
        <v>200000</v>
      </c>
      <c r="AB160" s="35">
        <v>200000</v>
      </c>
      <c r="AC160" s="35">
        <v>200000</v>
      </c>
      <c r="AD160" s="61" t="s">
        <v>336</v>
      </c>
      <c r="AE160" s="43"/>
      <c r="AF160" s="43"/>
      <c r="AG160" s="43"/>
      <c r="AH160" s="43"/>
      <c r="AI160" s="43"/>
      <c r="AJ160" s="43"/>
      <c r="AK160" s="43"/>
      <c r="AL160" s="43"/>
    </row>
    <row r="161" spans="1:38" s="4" customFormat="1" ht="13.5" hidden="1" thickBot="1" x14ac:dyDescent="0.25">
      <c r="A161" s="127"/>
      <c r="B161" s="103"/>
      <c r="C161" s="103"/>
      <c r="D161" s="103"/>
      <c r="E161" s="103"/>
      <c r="F161" s="103"/>
      <c r="G161" s="103"/>
      <c r="H161" s="103"/>
      <c r="I161" s="103"/>
      <c r="J161" s="103" t="s">
        <v>10</v>
      </c>
      <c r="K161" s="46"/>
      <c r="L161" s="47">
        <f t="shared" ref="L161:AC161" si="34">SUM(L160)</f>
        <v>263310</v>
      </c>
      <c r="M161" s="47">
        <f t="shared" si="34"/>
        <v>354000</v>
      </c>
      <c r="N161" s="47">
        <f t="shared" si="34"/>
        <v>944400</v>
      </c>
      <c r="O161" s="47">
        <f t="shared" si="34"/>
        <v>1112000</v>
      </c>
      <c r="P161" s="47">
        <f t="shared" si="34"/>
        <v>1244160</v>
      </c>
      <c r="Q161" s="47">
        <f t="shared" si="34"/>
        <v>1389880</v>
      </c>
      <c r="R161" s="47">
        <f t="shared" si="34"/>
        <v>1389880</v>
      </c>
      <c r="S161" s="47">
        <f t="shared" si="34"/>
        <v>1244160</v>
      </c>
      <c r="T161" s="47">
        <f t="shared" si="34"/>
        <v>1389880</v>
      </c>
      <c r="U161" s="47">
        <f t="shared" si="34"/>
        <v>1483910</v>
      </c>
      <c r="V161" s="47">
        <f t="shared" si="34"/>
        <v>1196220</v>
      </c>
      <c r="W161" s="47">
        <f t="shared" si="34"/>
        <v>896030</v>
      </c>
      <c r="X161" s="47">
        <f t="shared" si="34"/>
        <v>577250</v>
      </c>
      <c r="Y161" s="47">
        <f t="shared" si="34"/>
        <v>235150</v>
      </c>
      <c r="Z161" s="47">
        <f t="shared" si="34"/>
        <v>272440</v>
      </c>
      <c r="AA161" s="47">
        <f t="shared" si="34"/>
        <v>200000</v>
      </c>
      <c r="AB161" s="47">
        <f t="shared" si="34"/>
        <v>200000</v>
      </c>
      <c r="AC161" s="47">
        <f t="shared" si="34"/>
        <v>200000</v>
      </c>
      <c r="AD161" s="48"/>
      <c r="AE161" s="43"/>
      <c r="AF161" s="43"/>
      <c r="AG161" s="43"/>
      <c r="AH161" s="43"/>
      <c r="AI161" s="43"/>
      <c r="AJ161" s="43"/>
      <c r="AK161" s="43"/>
      <c r="AL161" s="43"/>
    </row>
    <row r="162" spans="1:38" s="4" customFormat="1" ht="13.5" thickBot="1" x14ac:dyDescent="0.25">
      <c r="A162" s="127"/>
      <c r="B162" s="103"/>
      <c r="C162" s="103">
        <v>450</v>
      </c>
      <c r="D162" s="103"/>
      <c r="E162" s="103"/>
      <c r="F162" s="103"/>
      <c r="G162" s="103"/>
      <c r="H162" s="103"/>
      <c r="I162" s="103"/>
      <c r="J162" s="103" t="s">
        <v>67</v>
      </c>
      <c r="K162" s="46"/>
      <c r="L162" s="47">
        <f t="shared" ref="L162:AC162" si="35">L161</f>
        <v>263310</v>
      </c>
      <c r="M162" s="47">
        <f t="shared" si="35"/>
        <v>354000</v>
      </c>
      <c r="N162" s="47">
        <f t="shared" si="35"/>
        <v>944400</v>
      </c>
      <c r="O162" s="47">
        <f t="shared" si="35"/>
        <v>1112000</v>
      </c>
      <c r="P162" s="47">
        <f t="shared" si="35"/>
        <v>1244160</v>
      </c>
      <c r="Q162" s="47">
        <f t="shared" si="35"/>
        <v>1389880</v>
      </c>
      <c r="R162" s="47">
        <f t="shared" si="35"/>
        <v>1389880</v>
      </c>
      <c r="S162" s="47">
        <f t="shared" si="35"/>
        <v>1244160</v>
      </c>
      <c r="T162" s="47">
        <f t="shared" si="35"/>
        <v>1389880</v>
      </c>
      <c r="U162" s="47">
        <f>U161</f>
        <v>1483910</v>
      </c>
      <c r="V162" s="47">
        <f t="shared" si="35"/>
        <v>1196220</v>
      </c>
      <c r="W162" s="47">
        <f t="shared" si="35"/>
        <v>896030</v>
      </c>
      <c r="X162" s="47">
        <f t="shared" si="35"/>
        <v>577250</v>
      </c>
      <c r="Y162" s="47">
        <f t="shared" si="35"/>
        <v>235150</v>
      </c>
      <c r="Z162" s="47">
        <f t="shared" si="35"/>
        <v>272440</v>
      </c>
      <c r="AA162" s="47">
        <f t="shared" si="35"/>
        <v>200000</v>
      </c>
      <c r="AB162" s="47">
        <f t="shared" si="35"/>
        <v>200000</v>
      </c>
      <c r="AC162" s="47">
        <f t="shared" si="35"/>
        <v>200000</v>
      </c>
      <c r="AD162" s="48"/>
      <c r="AE162" s="43"/>
      <c r="AF162" s="43"/>
      <c r="AG162" s="43"/>
      <c r="AH162" s="43"/>
      <c r="AI162" s="43"/>
      <c r="AJ162" s="43"/>
      <c r="AK162" s="43"/>
      <c r="AL162" s="43"/>
    </row>
    <row r="163" spans="1:38" s="4" customFormat="1" ht="113.25" thickBot="1" x14ac:dyDescent="0.25">
      <c r="A163" s="90"/>
      <c r="B163" s="90"/>
      <c r="C163" s="90"/>
      <c r="D163" s="90"/>
      <c r="E163" s="90"/>
      <c r="F163" s="90"/>
      <c r="G163" s="90"/>
      <c r="H163" s="90"/>
      <c r="I163" s="90"/>
      <c r="J163" s="90" t="s">
        <v>53</v>
      </c>
      <c r="K163" s="29"/>
      <c r="L163" s="49"/>
      <c r="M163" s="49"/>
      <c r="N163" s="49"/>
      <c r="O163" s="49"/>
      <c r="P163" s="49"/>
      <c r="Q163" s="49"/>
      <c r="R163" s="49"/>
      <c r="S163" s="49"/>
      <c r="T163" s="49"/>
      <c r="U163" s="49"/>
      <c r="V163" s="49"/>
      <c r="W163" s="49"/>
      <c r="X163" s="49"/>
      <c r="Y163" s="49"/>
      <c r="Z163" s="49"/>
      <c r="AA163" s="49"/>
      <c r="AB163" s="49"/>
      <c r="AC163" s="49"/>
      <c r="AD163" s="50"/>
      <c r="AE163" s="139" t="s">
        <v>259</v>
      </c>
      <c r="AF163" s="139" t="s">
        <v>328</v>
      </c>
      <c r="AG163" s="139" t="s">
        <v>293</v>
      </c>
      <c r="AH163" s="139" t="s">
        <v>294</v>
      </c>
      <c r="AI163" s="139" t="s">
        <v>273</v>
      </c>
      <c r="AJ163" s="139" t="s">
        <v>274</v>
      </c>
      <c r="AK163" s="139" t="s">
        <v>329</v>
      </c>
      <c r="AL163" s="139" t="s">
        <v>330</v>
      </c>
    </row>
    <row r="164" spans="1:38" hidden="1" x14ac:dyDescent="0.2">
      <c r="A164" s="91">
        <f>A160+1</f>
        <v>98</v>
      </c>
      <c r="B164" s="91" t="s">
        <v>1</v>
      </c>
      <c r="C164" s="91">
        <v>513002</v>
      </c>
      <c r="D164" s="91" t="s">
        <v>23</v>
      </c>
      <c r="E164" s="91"/>
      <c r="F164" s="91"/>
      <c r="G164" s="91" t="s">
        <v>2</v>
      </c>
      <c r="H164" s="91">
        <v>1</v>
      </c>
      <c r="I164" s="91">
        <v>52</v>
      </c>
      <c r="J164" s="91" t="s">
        <v>86</v>
      </c>
      <c r="K164" s="26" t="s">
        <v>3</v>
      </c>
      <c r="L164" s="31"/>
      <c r="M164" s="31"/>
      <c r="N164" s="31"/>
      <c r="O164" s="31"/>
      <c r="P164" s="31"/>
      <c r="Q164" s="31"/>
      <c r="R164" s="31"/>
      <c r="S164" s="31"/>
      <c r="T164" s="31"/>
      <c r="U164" s="31"/>
      <c r="V164" s="31"/>
      <c r="W164" s="31"/>
      <c r="X164" s="31"/>
      <c r="Y164" s="31"/>
      <c r="Z164" s="31"/>
      <c r="AA164" s="31"/>
      <c r="AB164" s="31"/>
      <c r="AC164" s="31"/>
      <c r="AD164" s="106"/>
      <c r="AE164" s="17"/>
      <c r="AF164" s="17"/>
      <c r="AG164" s="17"/>
      <c r="AH164" s="17"/>
      <c r="AI164" s="17"/>
      <c r="AJ164" s="17"/>
      <c r="AK164" s="17"/>
      <c r="AL164" s="17"/>
    </row>
    <row r="165" spans="1:38" hidden="1" x14ac:dyDescent="0.2">
      <c r="A165" s="92">
        <f t="shared" ref="A165:A172" si="36">A164+1</f>
        <v>99</v>
      </c>
      <c r="B165" s="92" t="s">
        <v>121</v>
      </c>
      <c r="C165" s="92" t="s">
        <v>125</v>
      </c>
      <c r="D165" s="92"/>
      <c r="E165" s="92"/>
      <c r="F165" s="119"/>
      <c r="G165" s="119"/>
      <c r="H165" s="140" t="s">
        <v>90</v>
      </c>
      <c r="I165" s="92">
        <v>52</v>
      </c>
      <c r="J165" s="92" t="s">
        <v>136</v>
      </c>
      <c r="K165" s="32"/>
      <c r="L165" s="75"/>
      <c r="M165" s="75"/>
      <c r="N165" s="75"/>
      <c r="O165" s="75"/>
      <c r="P165" s="75"/>
      <c r="Q165" s="75"/>
      <c r="R165" s="75"/>
      <c r="S165" s="75"/>
      <c r="T165" s="75"/>
      <c r="U165" s="75"/>
      <c r="V165" s="75"/>
      <c r="W165" s="75"/>
      <c r="X165" s="75"/>
      <c r="Y165" s="75"/>
      <c r="Z165" s="75"/>
      <c r="AA165" s="75"/>
      <c r="AB165" s="75"/>
      <c r="AC165" s="75"/>
      <c r="AD165" s="74"/>
      <c r="AE165" s="17"/>
      <c r="AF165" s="17"/>
      <c r="AG165" s="17"/>
      <c r="AH165" s="17"/>
      <c r="AI165" s="17"/>
      <c r="AJ165" s="17"/>
      <c r="AK165" s="17"/>
      <c r="AL165" s="17"/>
    </row>
    <row r="166" spans="1:38" ht="66" hidden="1" customHeight="1" x14ac:dyDescent="0.2">
      <c r="A166" s="92">
        <f t="shared" si="36"/>
        <v>100</v>
      </c>
      <c r="B166" s="119" t="s">
        <v>121</v>
      </c>
      <c r="C166" s="119">
        <v>513002</v>
      </c>
      <c r="D166" s="119" t="s">
        <v>23</v>
      </c>
      <c r="E166" s="91"/>
      <c r="F166" s="92"/>
      <c r="G166" s="92"/>
      <c r="H166" s="92"/>
      <c r="I166" s="119">
        <v>52</v>
      </c>
      <c r="J166" s="119" t="s">
        <v>283</v>
      </c>
      <c r="K166" s="54"/>
      <c r="L166" s="35">
        <v>0</v>
      </c>
      <c r="M166" s="35">
        <v>0</v>
      </c>
      <c r="N166" s="35">
        <v>0</v>
      </c>
      <c r="O166" s="35">
        <v>0</v>
      </c>
      <c r="P166" s="35">
        <v>0</v>
      </c>
      <c r="Q166" s="35">
        <v>0</v>
      </c>
      <c r="R166" s="35">
        <v>0</v>
      </c>
      <c r="S166" s="35">
        <v>0</v>
      </c>
      <c r="T166" s="35">
        <v>0</v>
      </c>
      <c r="U166" s="35">
        <v>0</v>
      </c>
      <c r="V166" s="35">
        <v>0</v>
      </c>
      <c r="W166" s="35">
        <v>0</v>
      </c>
      <c r="X166" s="35">
        <v>0</v>
      </c>
      <c r="Y166" s="35">
        <v>0</v>
      </c>
      <c r="Z166" s="35">
        <v>0</v>
      </c>
      <c r="AA166" s="35">
        <v>0</v>
      </c>
      <c r="AB166" s="35">
        <v>0</v>
      </c>
      <c r="AC166" s="35">
        <v>0</v>
      </c>
      <c r="AD166" s="52" t="s">
        <v>258</v>
      </c>
      <c r="AE166" s="17"/>
      <c r="AF166" s="17"/>
      <c r="AG166" s="17"/>
      <c r="AH166" s="17"/>
      <c r="AI166" s="17"/>
      <c r="AJ166" s="17"/>
      <c r="AK166" s="17"/>
      <c r="AL166" s="17"/>
    </row>
    <row r="167" spans="1:38" ht="24.75" hidden="1" customHeight="1" x14ac:dyDescent="0.2">
      <c r="A167" s="92">
        <f t="shared" si="36"/>
        <v>101</v>
      </c>
      <c r="B167" s="92" t="s">
        <v>121</v>
      </c>
      <c r="C167" s="92">
        <v>514002</v>
      </c>
      <c r="D167" s="92" t="s">
        <v>23</v>
      </c>
      <c r="E167" s="92"/>
      <c r="F167" s="92"/>
      <c r="G167" s="92"/>
      <c r="H167" s="113" t="s">
        <v>87</v>
      </c>
      <c r="I167" s="121" t="s">
        <v>122</v>
      </c>
      <c r="J167" s="92" t="s">
        <v>123</v>
      </c>
      <c r="K167" s="54"/>
      <c r="L167" s="35"/>
      <c r="M167" s="35"/>
      <c r="N167" s="35"/>
      <c r="O167" s="35"/>
      <c r="P167" s="35"/>
      <c r="Q167" s="35"/>
      <c r="R167" s="35"/>
      <c r="S167" s="35"/>
      <c r="T167" s="35"/>
      <c r="U167" s="35"/>
      <c r="V167" s="35"/>
      <c r="W167" s="35"/>
      <c r="X167" s="35"/>
      <c r="Y167" s="35"/>
      <c r="Z167" s="35"/>
      <c r="AA167" s="35"/>
      <c r="AB167" s="35"/>
      <c r="AC167" s="35"/>
      <c r="AD167" s="81" t="s">
        <v>135</v>
      </c>
      <c r="AE167" s="17"/>
      <c r="AF167" s="17"/>
      <c r="AG167" s="17"/>
      <c r="AH167" s="17"/>
      <c r="AI167" s="17"/>
      <c r="AJ167" s="17"/>
      <c r="AK167" s="17"/>
      <c r="AL167" s="17"/>
    </row>
    <row r="168" spans="1:38" ht="108.75" hidden="1" customHeight="1" x14ac:dyDescent="0.2">
      <c r="A168" s="92">
        <f t="shared" si="36"/>
        <v>102</v>
      </c>
      <c r="B168" s="94" t="s">
        <v>121</v>
      </c>
      <c r="C168" s="125" t="s">
        <v>144</v>
      </c>
      <c r="D168" s="94"/>
      <c r="E168" s="94"/>
      <c r="F168" s="94"/>
      <c r="G168" s="94"/>
      <c r="H168" s="141" t="s">
        <v>91</v>
      </c>
      <c r="I168" s="125">
        <v>52</v>
      </c>
      <c r="J168" s="94" t="s">
        <v>132</v>
      </c>
      <c r="K168" s="73"/>
      <c r="L168" s="75"/>
      <c r="M168" s="75"/>
      <c r="N168" s="75"/>
      <c r="O168" s="75"/>
      <c r="P168" s="75"/>
      <c r="Q168" s="75"/>
      <c r="R168" s="75"/>
      <c r="S168" s="75"/>
      <c r="T168" s="75"/>
      <c r="U168" s="75"/>
      <c r="V168" s="75"/>
      <c r="W168" s="75"/>
      <c r="X168" s="75"/>
      <c r="Y168" s="75"/>
      <c r="Z168" s="75"/>
      <c r="AA168" s="75"/>
      <c r="AB168" s="75"/>
      <c r="AC168" s="75"/>
      <c r="AD168" s="74" t="s">
        <v>152</v>
      </c>
      <c r="AE168" s="17"/>
      <c r="AF168" s="17"/>
      <c r="AG168" s="17"/>
      <c r="AH168" s="17"/>
      <c r="AI168" s="17"/>
      <c r="AJ168" s="17"/>
      <c r="AK168" s="17"/>
      <c r="AL168" s="17"/>
    </row>
    <row r="169" spans="1:38" ht="54.75" hidden="1" customHeight="1" x14ac:dyDescent="0.2">
      <c r="A169" s="92">
        <f t="shared" si="36"/>
        <v>103</v>
      </c>
      <c r="B169" s="94" t="s">
        <v>121</v>
      </c>
      <c r="C169" s="125" t="s">
        <v>144</v>
      </c>
      <c r="D169" s="94"/>
      <c r="E169" s="94"/>
      <c r="F169" s="94"/>
      <c r="G169" s="94"/>
      <c r="H169" s="141" t="s">
        <v>103</v>
      </c>
      <c r="I169" s="125">
        <v>52</v>
      </c>
      <c r="J169" s="94" t="s">
        <v>126</v>
      </c>
      <c r="K169" s="73"/>
      <c r="L169" s="75"/>
      <c r="M169" s="75"/>
      <c r="N169" s="75"/>
      <c r="O169" s="75"/>
      <c r="P169" s="75"/>
      <c r="Q169" s="75"/>
      <c r="R169" s="75"/>
      <c r="S169" s="75"/>
      <c r="T169" s="75"/>
      <c r="U169" s="75"/>
      <c r="V169" s="75"/>
      <c r="W169" s="75"/>
      <c r="X169" s="75"/>
      <c r="Y169" s="75"/>
      <c r="Z169" s="75"/>
      <c r="AA169" s="75"/>
      <c r="AB169" s="75"/>
      <c r="AC169" s="75"/>
      <c r="AD169" s="74" t="s">
        <v>131</v>
      </c>
      <c r="AE169" s="17"/>
      <c r="AF169" s="17"/>
      <c r="AG169" s="17"/>
      <c r="AH169" s="17"/>
      <c r="AI169" s="17"/>
      <c r="AJ169" s="17"/>
      <c r="AK169" s="17"/>
      <c r="AL169" s="17"/>
    </row>
    <row r="170" spans="1:38" ht="58.5" hidden="1" customHeight="1" x14ac:dyDescent="0.2">
      <c r="A170" s="92">
        <f t="shared" si="36"/>
        <v>104</v>
      </c>
      <c r="B170" s="94" t="s">
        <v>121</v>
      </c>
      <c r="C170" s="125" t="s">
        <v>144</v>
      </c>
      <c r="D170" s="94"/>
      <c r="E170" s="94"/>
      <c r="F170" s="94"/>
      <c r="G170" s="94"/>
      <c r="H170" s="141" t="s">
        <v>92</v>
      </c>
      <c r="I170" s="125">
        <v>52</v>
      </c>
      <c r="J170" s="94" t="s">
        <v>127</v>
      </c>
      <c r="K170" s="73"/>
      <c r="L170" s="75"/>
      <c r="M170" s="75"/>
      <c r="N170" s="75"/>
      <c r="O170" s="75"/>
      <c r="P170" s="75"/>
      <c r="Q170" s="75"/>
      <c r="R170" s="75"/>
      <c r="S170" s="75"/>
      <c r="T170" s="75"/>
      <c r="U170" s="75"/>
      <c r="V170" s="75"/>
      <c r="W170" s="75"/>
      <c r="X170" s="75"/>
      <c r="Y170" s="75"/>
      <c r="Z170" s="75"/>
      <c r="AA170" s="75"/>
      <c r="AB170" s="75"/>
      <c r="AC170" s="75"/>
      <c r="AD170" s="74" t="s">
        <v>133</v>
      </c>
      <c r="AE170" s="17"/>
      <c r="AF170" s="17"/>
      <c r="AG170" s="17"/>
      <c r="AH170" s="17"/>
      <c r="AI170" s="17"/>
      <c r="AJ170" s="17"/>
      <c r="AK170" s="17"/>
      <c r="AL170" s="17"/>
    </row>
    <row r="171" spans="1:38" ht="58.5" hidden="1" customHeight="1" x14ac:dyDescent="0.2">
      <c r="A171" s="92">
        <f t="shared" si="36"/>
        <v>105</v>
      </c>
      <c r="B171" s="94" t="s">
        <v>121</v>
      </c>
      <c r="C171" s="125">
        <v>513002</v>
      </c>
      <c r="D171" s="94"/>
      <c r="E171" s="94"/>
      <c r="F171" s="94"/>
      <c r="G171" s="94"/>
      <c r="H171" s="141" t="s">
        <v>89</v>
      </c>
      <c r="I171" s="125">
        <v>52</v>
      </c>
      <c r="J171" s="94" t="s">
        <v>150</v>
      </c>
      <c r="K171" s="73"/>
      <c r="L171" s="75"/>
      <c r="M171" s="75"/>
      <c r="N171" s="75"/>
      <c r="O171" s="75"/>
      <c r="P171" s="75"/>
      <c r="Q171" s="75"/>
      <c r="R171" s="75"/>
      <c r="S171" s="75"/>
      <c r="T171" s="75"/>
      <c r="U171" s="75"/>
      <c r="V171" s="75"/>
      <c r="W171" s="75"/>
      <c r="X171" s="75"/>
      <c r="Y171" s="75"/>
      <c r="Z171" s="75"/>
      <c r="AA171" s="75"/>
      <c r="AB171" s="75"/>
      <c r="AC171" s="75"/>
      <c r="AD171" s="74"/>
      <c r="AE171" s="17"/>
      <c r="AF171" s="17"/>
      <c r="AG171" s="17"/>
      <c r="AH171" s="17"/>
      <c r="AI171" s="17"/>
      <c r="AJ171" s="17"/>
      <c r="AK171" s="17"/>
      <c r="AL171" s="17"/>
    </row>
    <row r="172" spans="1:38" ht="90" hidden="1" customHeight="1" x14ac:dyDescent="0.2">
      <c r="A172" s="92">
        <f t="shared" si="36"/>
        <v>106</v>
      </c>
      <c r="B172" s="92" t="s">
        <v>121</v>
      </c>
      <c r="C172" s="92">
        <v>513002</v>
      </c>
      <c r="D172" s="92"/>
      <c r="E172" s="92"/>
      <c r="F172" s="92"/>
      <c r="G172" s="92"/>
      <c r="H172" s="92" t="s">
        <v>89</v>
      </c>
      <c r="I172" s="92">
        <v>52</v>
      </c>
      <c r="J172" s="92" t="s">
        <v>151</v>
      </c>
      <c r="K172" s="54"/>
      <c r="L172" s="35"/>
      <c r="M172" s="35"/>
      <c r="N172" s="35"/>
      <c r="O172" s="35"/>
      <c r="P172" s="35"/>
      <c r="Q172" s="35"/>
      <c r="R172" s="35"/>
      <c r="S172" s="35"/>
      <c r="T172" s="35"/>
      <c r="U172" s="35"/>
      <c r="V172" s="35"/>
      <c r="W172" s="35"/>
      <c r="X172" s="35"/>
      <c r="Y172" s="35"/>
      <c r="Z172" s="35"/>
      <c r="AA172" s="35"/>
      <c r="AB172" s="35"/>
      <c r="AC172" s="35"/>
      <c r="AD172" s="81" t="s">
        <v>185</v>
      </c>
      <c r="AE172" s="17"/>
      <c r="AF172" s="17"/>
      <c r="AG172" s="17"/>
      <c r="AH172" s="17"/>
      <c r="AI172" s="17"/>
      <c r="AJ172" s="17"/>
      <c r="AK172" s="17"/>
      <c r="AL172" s="17"/>
    </row>
    <row r="173" spans="1:38" ht="63.75" hidden="1" customHeight="1" x14ac:dyDescent="0.2">
      <c r="A173" s="92" t="s">
        <v>284</v>
      </c>
      <c r="B173" s="92" t="s">
        <v>121</v>
      </c>
      <c r="C173" s="92">
        <v>513003</v>
      </c>
      <c r="D173" s="92"/>
      <c r="E173" s="92"/>
      <c r="F173" s="92"/>
      <c r="G173" s="92"/>
      <c r="H173" s="113" t="s">
        <v>113</v>
      </c>
      <c r="I173" s="92">
        <v>52</v>
      </c>
      <c r="J173" s="92" t="s">
        <v>320</v>
      </c>
      <c r="K173" s="54"/>
      <c r="L173" s="35"/>
      <c r="M173" s="35"/>
      <c r="N173" s="35"/>
      <c r="O173" s="35"/>
      <c r="P173" s="35"/>
      <c r="Q173" s="35"/>
      <c r="R173" s="35"/>
      <c r="S173" s="35"/>
      <c r="T173" s="35"/>
      <c r="U173" s="35"/>
      <c r="V173" s="35">
        <v>0</v>
      </c>
      <c r="W173" s="35">
        <v>0</v>
      </c>
      <c r="X173" s="35">
        <v>66000</v>
      </c>
      <c r="Y173" s="35">
        <v>188700</v>
      </c>
      <c r="Z173" s="35">
        <v>188700</v>
      </c>
      <c r="AA173" s="35">
        <v>188700</v>
      </c>
      <c r="AB173" s="35">
        <v>0</v>
      </c>
      <c r="AC173" s="35">
        <v>0</v>
      </c>
      <c r="AD173" s="74" t="s">
        <v>321</v>
      </c>
      <c r="AE173" s="17"/>
      <c r="AF173" s="17"/>
      <c r="AG173" s="17"/>
      <c r="AH173" s="17"/>
      <c r="AI173" s="17"/>
      <c r="AJ173" s="17"/>
      <c r="AK173" s="17"/>
      <c r="AL173" s="17"/>
    </row>
    <row r="174" spans="1:38" ht="44.25" hidden="1" customHeight="1" x14ac:dyDescent="0.2">
      <c r="A174" s="92" t="s">
        <v>285</v>
      </c>
      <c r="B174" s="92" t="s">
        <v>121</v>
      </c>
      <c r="C174" s="92">
        <v>513002</v>
      </c>
      <c r="D174" s="92"/>
      <c r="E174" s="92"/>
      <c r="F174" s="92"/>
      <c r="G174" s="92"/>
      <c r="H174" s="113" t="s">
        <v>138</v>
      </c>
      <c r="I174" s="92">
        <v>52</v>
      </c>
      <c r="J174" s="92" t="s">
        <v>286</v>
      </c>
      <c r="K174" s="54"/>
      <c r="L174" s="35"/>
      <c r="M174" s="35"/>
      <c r="N174" s="35"/>
      <c r="O174" s="35"/>
      <c r="P174" s="35"/>
      <c r="Q174" s="35"/>
      <c r="R174" s="35"/>
      <c r="S174" s="35"/>
      <c r="T174" s="35"/>
      <c r="U174" s="35"/>
      <c r="V174" s="35">
        <v>0</v>
      </c>
      <c r="W174" s="35">
        <v>0</v>
      </c>
      <c r="X174" s="35">
        <v>0</v>
      </c>
      <c r="Y174" s="35">
        <v>970000</v>
      </c>
      <c r="Z174" s="35">
        <v>970000</v>
      </c>
      <c r="AA174" s="35">
        <v>0</v>
      </c>
      <c r="AB174" s="35">
        <v>0</v>
      </c>
      <c r="AC174" s="35">
        <v>0</v>
      </c>
      <c r="AD174" s="74"/>
      <c r="AE174" s="17"/>
      <c r="AF174" s="17"/>
      <c r="AG174" s="17"/>
      <c r="AH174" s="17"/>
      <c r="AI174" s="17"/>
      <c r="AJ174" s="17"/>
      <c r="AK174" s="17"/>
      <c r="AL174" s="17"/>
    </row>
    <row r="175" spans="1:38" ht="57" hidden="1" customHeight="1" x14ac:dyDescent="0.2">
      <c r="A175" s="91" t="s">
        <v>318</v>
      </c>
      <c r="B175" s="92" t="s">
        <v>121</v>
      </c>
      <c r="C175" s="92">
        <v>513002</v>
      </c>
      <c r="D175" s="92"/>
      <c r="E175" s="92"/>
      <c r="F175" s="92"/>
      <c r="G175" s="92"/>
      <c r="H175" s="113" t="s">
        <v>143</v>
      </c>
      <c r="I175" s="92">
        <v>52</v>
      </c>
      <c r="J175" s="92" t="s">
        <v>319</v>
      </c>
      <c r="K175" s="54"/>
      <c r="L175" s="35"/>
      <c r="M175" s="35"/>
      <c r="N175" s="35"/>
      <c r="O175" s="35"/>
      <c r="P175" s="35"/>
      <c r="Q175" s="35"/>
      <c r="R175" s="35"/>
      <c r="S175" s="35"/>
      <c r="T175" s="35"/>
      <c r="U175" s="35"/>
      <c r="V175" s="35"/>
      <c r="W175" s="35">
        <v>0</v>
      </c>
      <c r="X175" s="35">
        <v>0</v>
      </c>
      <c r="Y175" s="35">
        <v>0</v>
      </c>
      <c r="Z175" s="35">
        <v>0</v>
      </c>
      <c r="AA175" s="35">
        <v>179000</v>
      </c>
      <c r="AB175" s="35">
        <v>0</v>
      </c>
      <c r="AC175" s="35">
        <v>0</v>
      </c>
      <c r="AD175" s="74" t="s">
        <v>337</v>
      </c>
      <c r="AE175" s="17"/>
      <c r="AF175" s="17"/>
      <c r="AG175" s="17"/>
      <c r="AH175" s="17"/>
      <c r="AI175" s="17"/>
      <c r="AJ175" s="17"/>
      <c r="AK175" s="17"/>
      <c r="AL175" s="17"/>
    </row>
    <row r="176" spans="1:38" ht="112.5" hidden="1" customHeight="1" thickBot="1" x14ac:dyDescent="0.25">
      <c r="A176" s="91">
        <f>A172+1</f>
        <v>107</v>
      </c>
      <c r="B176" s="119" t="s">
        <v>121</v>
      </c>
      <c r="C176" s="119">
        <v>513002</v>
      </c>
      <c r="D176" s="119"/>
      <c r="E176" s="119"/>
      <c r="F176" s="119"/>
      <c r="G176" s="119"/>
      <c r="H176" s="140" t="s">
        <v>187</v>
      </c>
      <c r="I176" s="119">
        <v>52</v>
      </c>
      <c r="J176" s="119" t="s">
        <v>186</v>
      </c>
      <c r="K176" s="32"/>
      <c r="L176" s="34"/>
      <c r="M176" s="34"/>
      <c r="N176" s="34">
        <v>0</v>
      </c>
      <c r="O176" s="34">
        <v>793000</v>
      </c>
      <c r="P176" s="34">
        <v>0</v>
      </c>
      <c r="Q176" s="34">
        <v>793000</v>
      </c>
      <c r="R176" s="34">
        <v>0</v>
      </c>
      <c r="S176" s="34">
        <v>0</v>
      </c>
      <c r="T176" s="34">
        <v>0</v>
      </c>
      <c r="U176" s="34">
        <v>0</v>
      </c>
      <c r="V176" s="34">
        <v>0</v>
      </c>
      <c r="W176" s="34">
        <v>950000</v>
      </c>
      <c r="X176" s="34">
        <v>0</v>
      </c>
      <c r="Y176" s="34">
        <v>0</v>
      </c>
      <c r="Z176" s="34">
        <v>0</v>
      </c>
      <c r="AA176" s="34">
        <v>0</v>
      </c>
      <c r="AB176" s="34">
        <v>0</v>
      </c>
      <c r="AC176" s="35">
        <v>0</v>
      </c>
      <c r="AD176" s="142" t="s">
        <v>270</v>
      </c>
      <c r="AE176" s="139" t="s">
        <v>259</v>
      </c>
      <c r="AF176" s="139" t="s">
        <v>328</v>
      </c>
      <c r="AG176" s="139" t="s">
        <v>293</v>
      </c>
      <c r="AH176" s="139" t="s">
        <v>294</v>
      </c>
      <c r="AI176" s="139" t="s">
        <v>273</v>
      </c>
      <c r="AJ176" s="139" t="s">
        <v>274</v>
      </c>
      <c r="AK176" s="139" t="s">
        <v>329</v>
      </c>
      <c r="AL176" s="139" t="s">
        <v>330</v>
      </c>
    </row>
    <row r="177" spans="1:48" s="4" customFormat="1" ht="13.5" hidden="1" thickBot="1" x14ac:dyDescent="0.25">
      <c r="A177" s="126"/>
      <c r="B177" s="98"/>
      <c r="C177" s="98"/>
      <c r="D177" s="98"/>
      <c r="E177" s="98"/>
      <c r="F177" s="98"/>
      <c r="G177" s="98"/>
      <c r="H177" s="98"/>
      <c r="I177" s="98"/>
      <c r="J177" s="98" t="s">
        <v>10</v>
      </c>
      <c r="K177" s="40"/>
      <c r="L177" s="143">
        <f>SUM(L164:L172)</f>
        <v>0</v>
      </c>
      <c r="M177" s="143">
        <f>SUM(M164:M172)</f>
        <v>0</v>
      </c>
      <c r="N177" s="143">
        <f t="shared" ref="N177:AC177" si="37">SUM(N164:N176)</f>
        <v>0</v>
      </c>
      <c r="O177" s="143">
        <f t="shared" si="37"/>
        <v>793000</v>
      </c>
      <c r="P177" s="143">
        <f t="shared" si="37"/>
        <v>0</v>
      </c>
      <c r="Q177" s="143">
        <f t="shared" si="37"/>
        <v>793000</v>
      </c>
      <c r="R177" s="143">
        <f t="shared" si="37"/>
        <v>0</v>
      </c>
      <c r="S177" s="143">
        <f t="shared" si="37"/>
        <v>0</v>
      </c>
      <c r="T177" s="143">
        <f t="shared" si="37"/>
        <v>0</v>
      </c>
      <c r="U177" s="143">
        <f t="shared" si="37"/>
        <v>0</v>
      </c>
      <c r="V177" s="143">
        <f t="shared" si="37"/>
        <v>0</v>
      </c>
      <c r="W177" s="143">
        <f t="shared" si="37"/>
        <v>950000</v>
      </c>
      <c r="X177" s="143">
        <f t="shared" si="37"/>
        <v>66000</v>
      </c>
      <c r="Y177" s="143">
        <f t="shared" si="37"/>
        <v>1158700</v>
      </c>
      <c r="Z177" s="143">
        <f t="shared" si="37"/>
        <v>1158700</v>
      </c>
      <c r="AA177" s="143">
        <f t="shared" si="37"/>
        <v>367700</v>
      </c>
      <c r="AB177" s="143">
        <f t="shared" si="37"/>
        <v>0</v>
      </c>
      <c r="AC177" s="143">
        <f t="shared" si="37"/>
        <v>0</v>
      </c>
      <c r="AD177" s="42"/>
      <c r="AE177" s="144"/>
      <c r="AF177" s="144"/>
      <c r="AG177" s="144"/>
      <c r="AH177" s="144"/>
      <c r="AI177" s="144"/>
      <c r="AJ177" s="144"/>
      <c r="AK177" s="144"/>
      <c r="AL177" s="144"/>
    </row>
    <row r="178" spans="1:48" s="4" customFormat="1" ht="13.5" thickBot="1" x14ac:dyDescent="0.25">
      <c r="A178" s="127"/>
      <c r="B178" s="103"/>
      <c r="C178" s="103">
        <v>510</v>
      </c>
      <c r="D178" s="103"/>
      <c r="E178" s="103"/>
      <c r="F178" s="103"/>
      <c r="G178" s="103"/>
      <c r="H178" s="103"/>
      <c r="I178" s="103"/>
      <c r="J178" s="103" t="s">
        <v>54</v>
      </c>
      <c r="K178" s="46"/>
      <c r="L178" s="47">
        <f t="shared" ref="L178:AC178" si="38">L177</f>
        <v>0</v>
      </c>
      <c r="M178" s="47">
        <f t="shared" si="38"/>
        <v>0</v>
      </c>
      <c r="N178" s="47">
        <f t="shared" si="38"/>
        <v>0</v>
      </c>
      <c r="O178" s="47">
        <f t="shared" si="38"/>
        <v>793000</v>
      </c>
      <c r="P178" s="47">
        <f t="shared" si="38"/>
        <v>0</v>
      </c>
      <c r="Q178" s="47">
        <f t="shared" si="38"/>
        <v>793000</v>
      </c>
      <c r="R178" s="47">
        <f t="shared" si="38"/>
        <v>0</v>
      </c>
      <c r="S178" s="47">
        <f t="shared" si="38"/>
        <v>0</v>
      </c>
      <c r="T178" s="47">
        <f t="shared" si="38"/>
        <v>0</v>
      </c>
      <c r="U178" s="47">
        <f t="shared" si="38"/>
        <v>0</v>
      </c>
      <c r="V178" s="47">
        <f t="shared" si="38"/>
        <v>0</v>
      </c>
      <c r="W178" s="47">
        <f t="shared" si="38"/>
        <v>950000</v>
      </c>
      <c r="X178" s="47">
        <f t="shared" si="38"/>
        <v>66000</v>
      </c>
      <c r="Y178" s="47">
        <f t="shared" si="38"/>
        <v>1158700</v>
      </c>
      <c r="Z178" s="47">
        <f t="shared" si="38"/>
        <v>1158700</v>
      </c>
      <c r="AA178" s="47">
        <f t="shared" si="38"/>
        <v>367700</v>
      </c>
      <c r="AB178" s="47">
        <f t="shared" si="38"/>
        <v>0</v>
      </c>
      <c r="AC178" s="47">
        <f t="shared" si="38"/>
        <v>0</v>
      </c>
      <c r="AD178" s="48"/>
      <c r="AE178" s="144">
        <f>(AA184-AA16)+20000+(23500+4500)+0</f>
        <v>4747990</v>
      </c>
      <c r="AF178" s="144">
        <f>(AA187+AA16)-20000-(23500+4500)-0</f>
        <v>4489250</v>
      </c>
      <c r="AG178" s="144">
        <f>(AC184-AC16)+20000+13100+3150</f>
        <v>5045770</v>
      </c>
      <c r="AH178" s="144">
        <f>(AC187+AC16)-20000-13100-3150</f>
        <v>1193010</v>
      </c>
      <c r="AI178" s="144">
        <f>(AB184-AB16)+20000+(22550+5200)+0</f>
        <v>4710700</v>
      </c>
      <c r="AJ178" s="144">
        <f>(AB187+AB16)-20000-(22550+5200)-0</f>
        <v>6201530</v>
      </c>
      <c r="AK178" s="144">
        <f>(AC184-AC16)+20000+(21550+5000)+0</f>
        <v>5056070</v>
      </c>
      <c r="AL178" s="144">
        <f>(AC187+AC16)-20000-(21550+5000)-0</f>
        <v>1182710</v>
      </c>
    </row>
    <row r="179" spans="1:48" ht="13.5" hidden="1" thickBot="1" x14ac:dyDescent="0.25">
      <c r="A179" s="32">
        <f>A176+1</f>
        <v>108</v>
      </c>
      <c r="B179" s="32"/>
      <c r="C179" s="32" t="s">
        <v>2</v>
      </c>
      <c r="D179" s="32" t="s">
        <v>2</v>
      </c>
      <c r="E179" s="32" t="s">
        <v>2</v>
      </c>
      <c r="F179" s="32" t="s">
        <v>2</v>
      </c>
      <c r="G179" s="32"/>
      <c r="H179" s="32" t="s">
        <v>2</v>
      </c>
      <c r="I179" s="32" t="s">
        <v>2</v>
      </c>
      <c r="J179" s="32"/>
      <c r="K179" s="32"/>
      <c r="L179" s="34"/>
      <c r="M179" s="34"/>
      <c r="N179" s="34"/>
      <c r="O179" s="34"/>
      <c r="P179" s="34"/>
      <c r="Q179" s="34"/>
      <c r="R179" s="34"/>
      <c r="S179" s="34"/>
      <c r="T179" s="34"/>
      <c r="U179" s="34"/>
      <c r="V179" s="34"/>
      <c r="W179" s="34"/>
      <c r="X179" s="34"/>
      <c r="Y179" s="34"/>
      <c r="Z179" s="34"/>
      <c r="AA179" s="34"/>
      <c r="AB179" s="34"/>
      <c r="AC179" s="34"/>
      <c r="AD179" s="36"/>
      <c r="AE179" s="145"/>
      <c r="AF179" s="145"/>
      <c r="AG179" s="146"/>
      <c r="AH179" s="146"/>
      <c r="AI179" s="17"/>
      <c r="AJ179" s="17"/>
      <c r="AK179" s="17"/>
      <c r="AL179" s="17"/>
    </row>
    <row r="180" spans="1:48" s="4" customFormat="1" ht="13.5" hidden="1" thickBot="1" x14ac:dyDescent="0.25">
      <c r="A180" s="45"/>
      <c r="B180" s="46"/>
      <c r="C180" s="46"/>
      <c r="D180" s="46"/>
      <c r="E180" s="46"/>
      <c r="F180" s="46"/>
      <c r="G180" s="46"/>
      <c r="H180" s="46"/>
      <c r="I180" s="46"/>
      <c r="J180" s="46" t="s">
        <v>10</v>
      </c>
      <c r="K180" s="46"/>
      <c r="L180" s="89">
        <f t="shared" ref="L180:AC180" si="39">SUM(L179:L179)</f>
        <v>0</v>
      </c>
      <c r="M180" s="89">
        <f t="shared" si="39"/>
        <v>0</v>
      </c>
      <c r="N180" s="89">
        <f t="shared" si="39"/>
        <v>0</v>
      </c>
      <c r="O180" s="89">
        <f t="shared" si="39"/>
        <v>0</v>
      </c>
      <c r="P180" s="89">
        <f t="shared" si="39"/>
        <v>0</v>
      </c>
      <c r="Q180" s="89">
        <f t="shared" si="39"/>
        <v>0</v>
      </c>
      <c r="R180" s="89">
        <f t="shared" si="39"/>
        <v>0</v>
      </c>
      <c r="S180" s="89">
        <f t="shared" si="39"/>
        <v>0</v>
      </c>
      <c r="T180" s="89">
        <f t="shared" si="39"/>
        <v>0</v>
      </c>
      <c r="U180" s="89">
        <f t="shared" si="39"/>
        <v>0</v>
      </c>
      <c r="V180" s="89">
        <f t="shared" si="39"/>
        <v>0</v>
      </c>
      <c r="W180" s="89">
        <f t="shared" si="39"/>
        <v>0</v>
      </c>
      <c r="X180" s="89">
        <f t="shared" si="39"/>
        <v>0</v>
      </c>
      <c r="Y180" s="89">
        <f t="shared" si="39"/>
        <v>0</v>
      </c>
      <c r="Z180" s="89">
        <f t="shared" si="39"/>
        <v>0</v>
      </c>
      <c r="AA180" s="89">
        <f t="shared" si="39"/>
        <v>0</v>
      </c>
      <c r="AB180" s="89">
        <f t="shared" si="39"/>
        <v>0</v>
      </c>
      <c r="AC180" s="89">
        <f t="shared" si="39"/>
        <v>0</v>
      </c>
      <c r="AD180" s="48"/>
      <c r="AE180" s="145"/>
      <c r="AF180" s="145"/>
      <c r="AG180" s="147"/>
      <c r="AH180" s="146"/>
      <c r="AI180" s="148"/>
      <c r="AJ180" s="148"/>
      <c r="AK180" s="148"/>
      <c r="AL180" s="148"/>
      <c r="AM180" s="7"/>
      <c r="AN180" s="7"/>
      <c r="AO180" s="7"/>
      <c r="AP180" s="7"/>
      <c r="AQ180" s="7"/>
      <c r="AR180" s="7"/>
      <c r="AS180" s="7"/>
      <c r="AT180" s="7"/>
      <c r="AU180" s="7"/>
      <c r="AV180" s="7"/>
    </row>
    <row r="181" spans="1:48" s="4" customFormat="1" x14ac:dyDescent="0.2">
      <c r="A181" s="149"/>
      <c r="B181" s="149"/>
      <c r="C181" s="149"/>
      <c r="D181" s="149"/>
      <c r="E181" s="149"/>
      <c r="F181" s="149"/>
      <c r="G181" s="149"/>
      <c r="H181" s="149"/>
      <c r="I181" s="149"/>
      <c r="J181" s="149"/>
      <c r="K181" s="149"/>
      <c r="L181" s="144"/>
      <c r="M181" s="144"/>
      <c r="N181" s="144"/>
      <c r="O181" s="144"/>
      <c r="P181" s="144"/>
      <c r="Q181" s="144"/>
      <c r="R181" s="144"/>
      <c r="S181" s="144"/>
      <c r="T181" s="144"/>
      <c r="U181" s="144"/>
      <c r="V181" s="144"/>
      <c r="W181" s="144"/>
      <c r="X181" s="144"/>
      <c r="Y181" s="144"/>
      <c r="Z181" s="144"/>
      <c r="AA181" s="144"/>
      <c r="AB181" s="144"/>
      <c r="AC181" s="144"/>
      <c r="AD181" s="150"/>
      <c r="AE181" s="43"/>
      <c r="AF181" s="43"/>
      <c r="AG181" s="43"/>
      <c r="AH181" s="43"/>
      <c r="AI181" s="151"/>
      <c r="AJ181" s="151"/>
      <c r="AK181" s="151"/>
      <c r="AL181" s="151"/>
    </row>
    <row r="182" spans="1:48" s="4" customFormat="1" x14ac:dyDescent="0.2">
      <c r="A182" s="149"/>
      <c r="B182" s="149"/>
      <c r="C182" s="149"/>
      <c r="D182" s="149"/>
      <c r="E182" s="149"/>
      <c r="F182" s="149"/>
      <c r="G182" s="149"/>
      <c r="H182" s="149"/>
      <c r="I182" s="149"/>
      <c r="J182" s="149"/>
      <c r="K182" s="149"/>
      <c r="L182" s="144"/>
      <c r="M182" s="144"/>
      <c r="N182" s="144"/>
      <c r="O182" s="144"/>
      <c r="P182" s="144"/>
      <c r="Q182" s="144"/>
      <c r="R182" s="144"/>
      <c r="S182" s="144"/>
      <c r="T182" s="144"/>
      <c r="U182" s="144"/>
      <c r="V182" s="144"/>
      <c r="W182" s="144"/>
      <c r="X182" s="144"/>
      <c r="Y182" s="144"/>
      <c r="Z182" s="144"/>
      <c r="AA182" s="144"/>
      <c r="AB182" s="144"/>
      <c r="AC182" s="144"/>
      <c r="AD182" s="150"/>
      <c r="AE182" s="43"/>
      <c r="AF182" s="43"/>
      <c r="AG182" s="43"/>
      <c r="AH182" s="146"/>
      <c r="AI182" s="145"/>
      <c r="AJ182" s="145"/>
      <c r="AK182" s="145"/>
      <c r="AL182" s="145"/>
    </row>
    <row r="183" spans="1:48" ht="13.5" thickBot="1" x14ac:dyDescent="0.25">
      <c r="A183" s="152"/>
      <c r="B183" s="152"/>
      <c r="C183" s="152"/>
      <c r="D183" s="152"/>
      <c r="E183" s="152"/>
      <c r="F183" s="152"/>
      <c r="G183" s="152"/>
      <c r="H183" s="152"/>
      <c r="I183" s="152"/>
      <c r="J183" s="152"/>
      <c r="K183" s="152"/>
      <c r="L183" s="153"/>
      <c r="M183" s="153"/>
      <c r="N183" s="153"/>
      <c r="O183" s="153"/>
      <c r="P183" s="153"/>
      <c r="Q183" s="153"/>
      <c r="R183" s="153"/>
      <c r="S183" s="153"/>
      <c r="T183" s="153"/>
      <c r="U183" s="153"/>
      <c r="V183" s="153"/>
      <c r="W183" s="153"/>
      <c r="X183" s="153"/>
      <c r="Y183" s="153"/>
      <c r="Z183" s="153"/>
      <c r="AA183" s="153"/>
      <c r="AB183" s="153"/>
      <c r="AC183" s="153"/>
      <c r="AD183" s="152"/>
      <c r="AE183" s="152"/>
      <c r="AF183" s="17"/>
      <c r="AG183" s="17"/>
      <c r="AH183" s="146"/>
      <c r="AI183" s="145"/>
      <c r="AJ183" s="145"/>
      <c r="AK183" s="145"/>
      <c r="AL183" s="145"/>
    </row>
    <row r="184" spans="1:48" s="4" customFormat="1" x14ac:dyDescent="0.2">
      <c r="A184" s="149"/>
      <c r="B184" s="149"/>
      <c r="C184" s="149"/>
      <c r="D184" s="149"/>
      <c r="E184" s="149"/>
      <c r="F184" s="149"/>
      <c r="G184" s="149"/>
      <c r="H184" s="149"/>
      <c r="I184" s="149"/>
      <c r="J184" s="154" t="s">
        <v>11</v>
      </c>
      <c r="K184" s="155"/>
      <c r="L184" s="156">
        <f t="shared" ref="L184:AC184" si="40">SUM(L5,L17,L28,L30,L32,L44,L60,L64,L82,L91,L115,L157,L180)</f>
        <v>1842560</v>
      </c>
      <c r="M184" s="156">
        <f t="shared" si="40"/>
        <v>2078630</v>
      </c>
      <c r="N184" s="156">
        <f t="shared" si="40"/>
        <v>2879660</v>
      </c>
      <c r="O184" s="156">
        <f t="shared" si="40"/>
        <v>3060160</v>
      </c>
      <c r="P184" s="156">
        <f t="shared" si="40"/>
        <v>2850500</v>
      </c>
      <c r="Q184" s="156">
        <f t="shared" si="40"/>
        <v>2858060</v>
      </c>
      <c r="R184" s="156">
        <f t="shared" si="40"/>
        <v>2834890</v>
      </c>
      <c r="S184" s="156">
        <f t="shared" si="40"/>
        <v>2778070</v>
      </c>
      <c r="T184" s="156">
        <f t="shared" si="40"/>
        <v>2742180</v>
      </c>
      <c r="U184" s="156">
        <f t="shared" si="40"/>
        <v>2893750</v>
      </c>
      <c r="V184" s="156">
        <f t="shared" si="40"/>
        <v>2968130</v>
      </c>
      <c r="W184" s="156">
        <f t="shared" si="40"/>
        <v>3718080</v>
      </c>
      <c r="X184" s="156">
        <f t="shared" si="40"/>
        <v>3947720</v>
      </c>
      <c r="Y184" s="156">
        <f t="shared" si="40"/>
        <v>4005710</v>
      </c>
      <c r="Z184" s="156">
        <f t="shared" si="40"/>
        <v>4023160</v>
      </c>
      <c r="AA184" s="156">
        <f t="shared" si="40"/>
        <v>4929990</v>
      </c>
      <c r="AB184" s="156">
        <f t="shared" si="40"/>
        <v>5482950</v>
      </c>
      <c r="AC184" s="156">
        <f t="shared" si="40"/>
        <v>5609520</v>
      </c>
      <c r="AD184" s="149"/>
      <c r="AE184" s="43"/>
      <c r="AF184" s="43"/>
      <c r="AG184" s="43"/>
      <c r="AH184" s="43"/>
      <c r="AI184" s="43"/>
      <c r="AJ184" s="43"/>
      <c r="AK184" s="43"/>
      <c r="AL184" s="43"/>
    </row>
    <row r="185" spans="1:48" s="4" customFormat="1" x14ac:dyDescent="0.2">
      <c r="A185" s="149"/>
      <c r="B185" s="149"/>
      <c r="C185" s="149"/>
      <c r="D185" s="149"/>
      <c r="E185" s="149"/>
      <c r="F185" s="149"/>
      <c r="G185" s="149"/>
      <c r="H185" s="149"/>
      <c r="I185" s="149"/>
      <c r="J185" s="157" t="s">
        <v>272</v>
      </c>
      <c r="K185" s="26"/>
      <c r="L185" s="158">
        <f t="shared" ref="L185:AC185" si="41">L94</f>
        <v>452000</v>
      </c>
      <c r="M185" s="158">
        <f t="shared" si="41"/>
        <v>475000</v>
      </c>
      <c r="N185" s="158">
        <f t="shared" si="41"/>
        <v>501000</v>
      </c>
      <c r="O185" s="158">
        <f t="shared" si="41"/>
        <v>697000</v>
      </c>
      <c r="P185" s="158">
        <f t="shared" si="41"/>
        <v>698900</v>
      </c>
      <c r="Q185" s="158">
        <f t="shared" si="41"/>
        <v>859000</v>
      </c>
      <c r="R185" s="158">
        <f t="shared" si="41"/>
        <v>859000</v>
      </c>
      <c r="S185" s="158">
        <f t="shared" si="41"/>
        <v>698390</v>
      </c>
      <c r="T185" s="158">
        <f t="shared" si="41"/>
        <v>807190</v>
      </c>
      <c r="U185" s="158">
        <f t="shared" si="41"/>
        <v>874160</v>
      </c>
      <c r="V185" s="158">
        <f t="shared" si="41"/>
        <v>849740</v>
      </c>
      <c r="W185" s="158">
        <f t="shared" si="41"/>
        <v>1183730</v>
      </c>
      <c r="X185" s="158">
        <f t="shared" si="41"/>
        <v>1424690</v>
      </c>
      <c r="Y185" s="158">
        <f t="shared" si="41"/>
        <v>1822560</v>
      </c>
      <c r="Z185" s="158">
        <f t="shared" si="41"/>
        <v>1822690</v>
      </c>
      <c r="AA185" s="158">
        <f t="shared" si="41"/>
        <v>2080000</v>
      </c>
      <c r="AB185" s="158">
        <f t="shared" si="41"/>
        <v>2250000</v>
      </c>
      <c r="AC185" s="158">
        <f t="shared" si="41"/>
        <v>2470000</v>
      </c>
      <c r="AD185" s="149"/>
      <c r="AE185" s="43"/>
      <c r="AF185" s="43"/>
      <c r="AG185" s="43"/>
      <c r="AH185" s="43"/>
      <c r="AI185" s="43"/>
      <c r="AJ185" s="43"/>
      <c r="AK185" s="43"/>
      <c r="AL185" s="43"/>
    </row>
    <row r="186" spans="1:48" s="4" customFormat="1" ht="13.5" thickBot="1" x14ac:dyDescent="0.25">
      <c r="A186" s="149"/>
      <c r="B186" s="149"/>
      <c r="C186" s="149"/>
      <c r="D186" s="149"/>
      <c r="E186" s="149"/>
      <c r="F186" s="149"/>
      <c r="G186" s="149"/>
      <c r="H186" s="149"/>
      <c r="I186" s="149"/>
      <c r="J186" s="159" t="s">
        <v>175</v>
      </c>
      <c r="K186" s="160"/>
      <c r="L186" s="161">
        <f t="shared" ref="L186:AC186" si="42">L63</f>
        <v>5290</v>
      </c>
      <c r="M186" s="162">
        <f t="shared" si="42"/>
        <v>0</v>
      </c>
      <c r="N186" s="162">
        <f t="shared" si="42"/>
        <v>0</v>
      </c>
      <c r="O186" s="162">
        <f t="shared" si="42"/>
        <v>0</v>
      </c>
      <c r="P186" s="162">
        <f t="shared" si="42"/>
        <v>0</v>
      </c>
      <c r="Q186" s="162">
        <f t="shared" si="42"/>
        <v>0</v>
      </c>
      <c r="R186" s="162">
        <f t="shared" si="42"/>
        <v>0</v>
      </c>
      <c r="S186" s="162">
        <f t="shared" si="42"/>
        <v>0</v>
      </c>
      <c r="T186" s="162">
        <f t="shared" si="42"/>
        <v>0</v>
      </c>
      <c r="U186" s="162">
        <f t="shared" si="42"/>
        <v>0</v>
      </c>
      <c r="V186" s="162">
        <f t="shared" si="42"/>
        <v>0</v>
      </c>
      <c r="W186" s="162">
        <f t="shared" si="42"/>
        <v>0</v>
      </c>
      <c r="X186" s="162">
        <f t="shared" si="42"/>
        <v>0</v>
      </c>
      <c r="Y186" s="162">
        <f t="shared" si="42"/>
        <v>0</v>
      </c>
      <c r="Z186" s="162">
        <f t="shared" si="42"/>
        <v>0</v>
      </c>
      <c r="AA186" s="162">
        <f t="shared" si="42"/>
        <v>0</v>
      </c>
      <c r="AB186" s="162">
        <f t="shared" si="42"/>
        <v>0</v>
      </c>
      <c r="AC186" s="162">
        <f t="shared" si="42"/>
        <v>0</v>
      </c>
      <c r="AD186" s="149"/>
      <c r="AE186" s="43"/>
      <c r="AF186" s="43"/>
      <c r="AG186" s="43"/>
      <c r="AH186" s="43"/>
      <c r="AI186" s="43"/>
      <c r="AJ186" s="43"/>
      <c r="AK186" s="43"/>
      <c r="AL186" s="43"/>
    </row>
    <row r="187" spans="1:48" s="4" customFormat="1" x14ac:dyDescent="0.2">
      <c r="A187" s="149"/>
      <c r="B187" s="149"/>
      <c r="C187" s="149"/>
      <c r="D187" s="149"/>
      <c r="E187" s="149"/>
      <c r="F187" s="149"/>
      <c r="G187" s="149"/>
      <c r="H187" s="149"/>
      <c r="I187" s="149"/>
      <c r="J187" s="154" t="s">
        <v>12</v>
      </c>
      <c r="K187" s="155"/>
      <c r="L187" s="156">
        <f t="shared" ref="L187:AC187" si="43">SUM(L177,L161,L153,L127,L73)</f>
        <v>393010</v>
      </c>
      <c r="M187" s="156">
        <f t="shared" si="43"/>
        <v>811420</v>
      </c>
      <c r="N187" s="156">
        <f t="shared" si="43"/>
        <v>1798200</v>
      </c>
      <c r="O187" s="156">
        <f t="shared" si="43"/>
        <v>2316990</v>
      </c>
      <c r="P187" s="156">
        <f t="shared" si="43"/>
        <v>1478330</v>
      </c>
      <c r="Q187" s="156">
        <f t="shared" si="43"/>
        <v>2933340</v>
      </c>
      <c r="R187" s="156">
        <f t="shared" si="43"/>
        <v>1624410</v>
      </c>
      <c r="S187" s="156">
        <f t="shared" si="43"/>
        <v>1480320</v>
      </c>
      <c r="T187" s="156">
        <f t="shared" si="43"/>
        <v>1573080</v>
      </c>
      <c r="U187" s="156">
        <f t="shared" si="43"/>
        <v>1652010</v>
      </c>
      <c r="V187" s="156">
        <f t="shared" si="43"/>
        <v>1750140</v>
      </c>
      <c r="W187" s="156">
        <f t="shared" si="43"/>
        <v>3358840</v>
      </c>
      <c r="X187" s="156">
        <f t="shared" si="43"/>
        <v>1863160</v>
      </c>
      <c r="Y187" s="156">
        <f t="shared" si="43"/>
        <v>4257890</v>
      </c>
      <c r="Z187" s="156">
        <f t="shared" si="43"/>
        <v>1718570</v>
      </c>
      <c r="AA187" s="156">
        <f t="shared" si="43"/>
        <v>4307250</v>
      </c>
      <c r="AB187" s="156">
        <f t="shared" si="43"/>
        <v>5429280</v>
      </c>
      <c r="AC187" s="156">
        <f t="shared" si="43"/>
        <v>629260</v>
      </c>
      <c r="AD187" s="149"/>
      <c r="AE187" s="43"/>
      <c r="AF187" s="43"/>
      <c r="AG187" s="43"/>
      <c r="AH187" s="43"/>
      <c r="AI187" s="43"/>
      <c r="AJ187" s="43"/>
      <c r="AK187" s="43"/>
      <c r="AL187" s="43"/>
    </row>
    <row r="188" spans="1:48" s="4" customFormat="1" ht="13.5" thickBot="1" x14ac:dyDescent="0.25">
      <c r="A188" s="149"/>
      <c r="B188" s="149"/>
      <c r="C188" s="149"/>
      <c r="D188" s="149"/>
      <c r="E188" s="149"/>
      <c r="F188" s="149"/>
      <c r="G188" s="149"/>
      <c r="H188" s="149"/>
      <c r="I188" s="149"/>
      <c r="J188" s="163" t="s">
        <v>55</v>
      </c>
      <c r="K188" s="164"/>
      <c r="L188" s="165">
        <f t="shared" ref="L188:AC188" si="44">L161+L177</f>
        <v>263310</v>
      </c>
      <c r="M188" s="165">
        <f t="shared" si="44"/>
        <v>354000</v>
      </c>
      <c r="N188" s="165">
        <f t="shared" si="44"/>
        <v>944400</v>
      </c>
      <c r="O188" s="165">
        <f t="shared" si="44"/>
        <v>1905000</v>
      </c>
      <c r="P188" s="165">
        <f t="shared" si="44"/>
        <v>1244160</v>
      </c>
      <c r="Q188" s="165">
        <f t="shared" si="44"/>
        <v>2182880</v>
      </c>
      <c r="R188" s="165">
        <f t="shared" si="44"/>
        <v>1389880</v>
      </c>
      <c r="S188" s="165">
        <f t="shared" si="44"/>
        <v>1244160</v>
      </c>
      <c r="T188" s="165">
        <f t="shared" si="44"/>
        <v>1389880</v>
      </c>
      <c r="U188" s="165">
        <f t="shared" si="44"/>
        <v>1483910</v>
      </c>
      <c r="V188" s="165">
        <f t="shared" si="44"/>
        <v>1196220</v>
      </c>
      <c r="W188" s="165">
        <f t="shared" si="44"/>
        <v>1846030</v>
      </c>
      <c r="X188" s="165">
        <f t="shared" si="44"/>
        <v>643250</v>
      </c>
      <c r="Y188" s="165">
        <f t="shared" si="44"/>
        <v>1393850</v>
      </c>
      <c r="Z188" s="165">
        <f t="shared" si="44"/>
        <v>1431140</v>
      </c>
      <c r="AA188" s="165">
        <f t="shared" si="44"/>
        <v>567700</v>
      </c>
      <c r="AB188" s="165">
        <f t="shared" si="44"/>
        <v>200000</v>
      </c>
      <c r="AC188" s="165">
        <f t="shared" si="44"/>
        <v>200000</v>
      </c>
      <c r="AD188" s="152" t="s">
        <v>197</v>
      </c>
      <c r="AE188" s="43"/>
      <c r="AF188" s="43"/>
      <c r="AG188" s="43"/>
      <c r="AH188" s="43"/>
      <c r="AI188" s="43"/>
      <c r="AJ188" s="43"/>
      <c r="AK188" s="43"/>
      <c r="AL188" s="43"/>
    </row>
    <row r="189" spans="1:48" ht="13.5" thickBot="1" x14ac:dyDescent="0.25">
      <c r="A189" s="152"/>
      <c r="B189" s="152"/>
      <c r="C189" s="152"/>
      <c r="D189" s="152"/>
      <c r="E189" s="152"/>
      <c r="F189" s="152"/>
      <c r="G189" s="152"/>
      <c r="H189" s="152"/>
      <c r="I189" s="152"/>
      <c r="J189" s="152"/>
      <c r="K189" s="152"/>
      <c r="L189" s="153"/>
      <c r="M189" s="153"/>
      <c r="N189" s="153"/>
      <c r="O189" s="153"/>
      <c r="P189" s="153"/>
      <c r="Q189" s="153"/>
      <c r="R189" s="153"/>
      <c r="S189" s="153"/>
      <c r="T189" s="153"/>
      <c r="U189" s="153"/>
      <c r="V189" s="153"/>
      <c r="W189" s="153"/>
      <c r="X189" s="153"/>
      <c r="Y189" s="153"/>
      <c r="Z189" s="153"/>
      <c r="AA189" s="153"/>
      <c r="AB189" s="153"/>
      <c r="AC189" s="153"/>
      <c r="AD189" s="152"/>
      <c r="AE189" s="17"/>
      <c r="AF189" s="17"/>
      <c r="AG189" s="17"/>
      <c r="AH189" s="17"/>
      <c r="AI189" s="17"/>
      <c r="AJ189" s="17"/>
      <c r="AK189" s="17"/>
      <c r="AL189" s="17"/>
    </row>
    <row r="190" spans="1:48" s="4" customFormat="1" ht="13.5" thickBot="1" x14ac:dyDescent="0.25">
      <c r="A190" s="149"/>
      <c r="B190" s="149"/>
      <c r="C190" s="149"/>
      <c r="D190" s="149"/>
      <c r="E190" s="149"/>
      <c r="F190" s="149"/>
      <c r="G190" s="149"/>
      <c r="H190" s="149"/>
      <c r="I190" s="149"/>
      <c r="J190" s="45" t="s">
        <v>13</v>
      </c>
      <c r="K190" s="46"/>
      <c r="L190" s="166">
        <f t="shared" ref="L190:AC190" si="45">SUM(L184,L187)</f>
        <v>2235570</v>
      </c>
      <c r="M190" s="166">
        <f t="shared" si="45"/>
        <v>2890050</v>
      </c>
      <c r="N190" s="166">
        <f t="shared" si="45"/>
        <v>4677860</v>
      </c>
      <c r="O190" s="166">
        <f t="shared" si="45"/>
        <v>5377150</v>
      </c>
      <c r="P190" s="166">
        <f t="shared" si="45"/>
        <v>4328830</v>
      </c>
      <c r="Q190" s="166">
        <f t="shared" si="45"/>
        <v>5791400</v>
      </c>
      <c r="R190" s="166">
        <f t="shared" si="45"/>
        <v>4459300</v>
      </c>
      <c r="S190" s="166">
        <f t="shared" si="45"/>
        <v>4258390</v>
      </c>
      <c r="T190" s="166">
        <f t="shared" si="45"/>
        <v>4315260</v>
      </c>
      <c r="U190" s="166">
        <f t="shared" si="45"/>
        <v>4545760</v>
      </c>
      <c r="V190" s="166">
        <f t="shared" si="45"/>
        <v>4718270</v>
      </c>
      <c r="W190" s="166">
        <f t="shared" si="45"/>
        <v>7076920</v>
      </c>
      <c r="X190" s="166">
        <f t="shared" si="45"/>
        <v>5810880</v>
      </c>
      <c r="Y190" s="166">
        <f>SUM(Y184,Y187)</f>
        <v>8263600</v>
      </c>
      <c r="Z190" s="166">
        <f t="shared" ref="Z190:AA190" si="46">SUM(Z184,Z187)</f>
        <v>5741730</v>
      </c>
      <c r="AA190" s="166">
        <f t="shared" si="46"/>
        <v>9237240</v>
      </c>
      <c r="AB190" s="166">
        <f t="shared" si="45"/>
        <v>10912230</v>
      </c>
      <c r="AC190" s="166">
        <f t="shared" si="45"/>
        <v>6238780</v>
      </c>
      <c r="AD190" s="149"/>
      <c r="AE190" s="43"/>
      <c r="AF190" s="43"/>
      <c r="AG190" s="43"/>
      <c r="AH190" s="43"/>
      <c r="AI190" s="43"/>
      <c r="AJ190" s="43"/>
      <c r="AK190" s="43"/>
      <c r="AL190" s="43"/>
    </row>
    <row r="191" spans="1:48" x14ac:dyDescent="0.2">
      <c r="A191" s="152"/>
      <c r="B191" s="152"/>
      <c r="C191" s="152"/>
      <c r="D191" s="152"/>
      <c r="E191" s="152"/>
      <c r="F191" s="152"/>
      <c r="G191" s="152"/>
      <c r="H191" s="152"/>
      <c r="I191" s="152"/>
      <c r="J191" s="152"/>
      <c r="K191" s="152"/>
      <c r="L191" s="153"/>
      <c r="M191" s="153"/>
      <c r="N191" s="153"/>
      <c r="O191" s="153"/>
      <c r="P191" s="153"/>
      <c r="Q191" s="153"/>
      <c r="R191" s="153"/>
      <c r="S191" s="153"/>
      <c r="T191" s="153"/>
      <c r="U191" s="153"/>
      <c r="V191" s="153"/>
      <c r="W191" s="153"/>
      <c r="X191" s="153"/>
      <c r="Y191" s="153"/>
      <c r="Z191" s="153"/>
      <c r="AA191" s="153"/>
      <c r="AB191" s="153"/>
      <c r="AC191" s="153"/>
      <c r="AD191" s="152"/>
      <c r="AE191" s="17"/>
      <c r="AF191" s="17"/>
      <c r="AG191" s="17"/>
      <c r="AH191" s="17"/>
      <c r="AI191" s="17"/>
      <c r="AJ191" s="17"/>
      <c r="AK191" s="17"/>
      <c r="AL191" s="17"/>
    </row>
    <row r="192" spans="1:48" ht="13.5" thickBot="1" x14ac:dyDescent="0.25">
      <c r="A192" s="152"/>
      <c r="B192" s="152"/>
      <c r="C192" s="152"/>
      <c r="D192" s="152"/>
      <c r="E192" s="152"/>
      <c r="F192" s="152"/>
      <c r="G192" s="152"/>
      <c r="H192" s="152"/>
      <c r="I192" s="152"/>
      <c r="J192" s="152"/>
      <c r="K192" s="152"/>
      <c r="L192" s="153"/>
      <c r="M192" s="153"/>
      <c r="N192" s="153"/>
      <c r="O192" s="153"/>
      <c r="P192" s="153"/>
      <c r="Q192" s="153"/>
      <c r="R192" s="153"/>
      <c r="S192" s="153"/>
      <c r="T192" s="153"/>
      <c r="U192" s="153"/>
      <c r="V192" s="153"/>
      <c r="W192" s="153"/>
      <c r="X192" s="153"/>
      <c r="Y192" s="153"/>
      <c r="Z192" s="153"/>
      <c r="AA192" s="153"/>
      <c r="AB192" s="153"/>
      <c r="AC192" s="153"/>
      <c r="AD192" s="152"/>
      <c r="AE192" s="17"/>
      <c r="AF192" s="17"/>
      <c r="AG192" s="17"/>
      <c r="AH192" s="17"/>
      <c r="AI192" s="17"/>
      <c r="AJ192" s="17"/>
      <c r="AK192" s="17"/>
      <c r="AL192" s="17"/>
    </row>
    <row r="193" spans="1:38" ht="13.5" thickBot="1" x14ac:dyDescent="0.25">
      <c r="A193" s="54"/>
      <c r="B193" s="152"/>
      <c r="C193" s="152"/>
      <c r="D193" s="152"/>
      <c r="E193" s="152"/>
      <c r="F193" s="152"/>
      <c r="G193" s="152"/>
      <c r="H193" s="152"/>
      <c r="I193" s="10"/>
      <c r="J193" s="152" t="s">
        <v>15</v>
      </c>
      <c r="K193" s="152"/>
      <c r="L193" s="153"/>
      <c r="M193" s="153"/>
      <c r="N193" s="153"/>
      <c r="O193" s="153"/>
      <c r="P193" s="153"/>
      <c r="Q193" s="153"/>
      <c r="R193" s="153"/>
      <c r="S193" s="153"/>
      <c r="T193" s="153"/>
      <c r="U193" s="153"/>
      <c r="V193" s="153"/>
      <c r="W193" s="153"/>
      <c r="X193" s="153"/>
      <c r="Y193" s="153"/>
      <c r="Z193" s="153"/>
      <c r="AA193" s="153"/>
      <c r="AB193" s="153"/>
      <c r="AC193" s="153"/>
      <c r="AD193" s="152"/>
      <c r="AE193" s="17"/>
      <c r="AF193" s="17"/>
      <c r="AG193" s="17"/>
      <c r="AH193" s="17"/>
      <c r="AI193" s="17"/>
      <c r="AJ193" s="17"/>
      <c r="AK193" s="17"/>
      <c r="AL193" s="17"/>
    </row>
    <row r="194" spans="1:38" ht="13.5" thickBot="1" x14ac:dyDescent="0.25">
      <c r="A194" s="92"/>
      <c r="B194" s="152"/>
      <c r="C194" s="152"/>
      <c r="D194" s="152"/>
      <c r="E194" s="152"/>
      <c r="F194" s="152"/>
      <c r="G194" s="152"/>
      <c r="H194" s="152"/>
      <c r="I194" s="167"/>
      <c r="J194" s="152" t="s">
        <v>16</v>
      </c>
      <c r="K194" s="152"/>
      <c r="L194" s="153"/>
      <c r="M194" s="153"/>
      <c r="N194" s="153"/>
      <c r="O194" s="153"/>
      <c r="P194" s="153"/>
      <c r="Q194" s="153"/>
      <c r="R194" s="153"/>
      <c r="S194" s="153"/>
      <c r="T194" s="153"/>
      <c r="U194" s="153"/>
      <c r="V194" s="153"/>
      <c r="W194" s="153"/>
      <c r="X194" s="153"/>
      <c r="Y194" s="153"/>
      <c r="Z194" s="153"/>
      <c r="AA194" s="153"/>
      <c r="AB194" s="153"/>
      <c r="AC194" s="153"/>
      <c r="AD194" s="152"/>
      <c r="AE194" s="17"/>
      <c r="AF194" s="17"/>
      <c r="AG194" s="17"/>
      <c r="AH194" s="17"/>
      <c r="AI194" s="17"/>
      <c r="AJ194" s="17"/>
      <c r="AK194" s="17"/>
      <c r="AL194" s="17"/>
    </row>
    <row r="195" spans="1:38" x14ac:dyDescent="0.2">
      <c r="A195" s="152"/>
      <c r="B195" s="152"/>
      <c r="C195" s="152"/>
      <c r="D195" s="152"/>
      <c r="E195" s="152"/>
      <c r="F195" s="152"/>
      <c r="G195" s="152"/>
      <c r="H195" s="152"/>
      <c r="I195" s="152"/>
      <c r="J195" s="152"/>
      <c r="K195" s="152"/>
      <c r="L195" s="153"/>
      <c r="M195" s="153"/>
      <c r="N195" s="153"/>
      <c r="O195" s="153"/>
      <c r="P195" s="153"/>
      <c r="Q195" s="153"/>
      <c r="R195" s="153"/>
      <c r="S195" s="153"/>
      <c r="T195" s="153"/>
      <c r="U195" s="153"/>
      <c r="V195" s="153"/>
      <c r="W195" s="153"/>
      <c r="X195" s="153"/>
      <c r="Y195" s="153"/>
      <c r="Z195" s="153"/>
      <c r="AA195" s="153"/>
      <c r="AB195" s="153"/>
      <c r="AC195" s="153"/>
      <c r="AD195" s="152"/>
      <c r="AE195" s="17"/>
      <c r="AF195" s="17"/>
      <c r="AG195" s="17"/>
      <c r="AH195" s="17"/>
      <c r="AI195" s="17"/>
      <c r="AJ195" s="17"/>
      <c r="AK195" s="17"/>
      <c r="AL195" s="17"/>
    </row>
    <row r="196" spans="1:38" x14ac:dyDescent="0.2">
      <c r="A196" s="152"/>
      <c r="B196" s="152"/>
      <c r="C196" s="152"/>
      <c r="D196" s="152"/>
      <c r="E196" s="152"/>
      <c r="F196" s="152"/>
      <c r="G196" s="152"/>
      <c r="H196" s="152"/>
      <c r="I196" s="152"/>
      <c r="J196" s="152"/>
      <c r="K196" s="152"/>
      <c r="L196" s="153"/>
      <c r="M196" s="153"/>
      <c r="N196" s="153"/>
      <c r="O196" s="153"/>
      <c r="P196" s="153"/>
      <c r="Q196" s="153"/>
      <c r="R196" s="153"/>
      <c r="S196" s="153"/>
      <c r="T196" s="153"/>
      <c r="U196" s="153"/>
      <c r="V196" s="153"/>
      <c r="W196" s="153"/>
      <c r="X196" s="153"/>
      <c r="Y196" s="153"/>
      <c r="Z196" s="153"/>
      <c r="AA196" s="153"/>
      <c r="AB196" s="153"/>
      <c r="AC196" s="153"/>
      <c r="AD196" s="152"/>
      <c r="AE196" s="17"/>
      <c r="AF196" s="17"/>
      <c r="AG196" s="17"/>
      <c r="AH196" s="17"/>
      <c r="AI196" s="17"/>
      <c r="AJ196" s="17"/>
      <c r="AK196" s="17"/>
      <c r="AL196" s="17"/>
    </row>
    <row r="197" spans="1:38" x14ac:dyDescent="0.2">
      <c r="A197" s="152"/>
      <c r="B197" s="152"/>
      <c r="C197" s="152"/>
      <c r="D197" s="152"/>
      <c r="E197" s="152"/>
      <c r="F197" s="152"/>
      <c r="G197" s="152"/>
      <c r="H197" s="152"/>
      <c r="I197" s="152"/>
      <c r="J197" s="152"/>
      <c r="K197" s="152"/>
      <c r="L197" s="153"/>
      <c r="M197" s="153"/>
      <c r="N197" s="153"/>
      <c r="O197" s="153"/>
      <c r="P197" s="153"/>
      <c r="Q197" s="153"/>
      <c r="R197" s="153"/>
      <c r="S197" s="153"/>
      <c r="T197" s="153"/>
      <c r="U197" s="153"/>
      <c r="V197" s="153"/>
      <c r="W197" s="153"/>
      <c r="X197" s="153"/>
      <c r="Y197" s="153"/>
      <c r="Z197" s="153"/>
      <c r="AA197" s="153"/>
      <c r="AB197" s="153"/>
      <c r="AC197" s="153"/>
      <c r="AD197" s="152"/>
      <c r="AE197" s="17"/>
      <c r="AF197" s="17"/>
      <c r="AG197" s="17"/>
      <c r="AH197" s="17"/>
      <c r="AI197" s="17"/>
      <c r="AJ197" s="17"/>
      <c r="AK197" s="17"/>
      <c r="AL197" s="17"/>
    </row>
    <row r="198" spans="1:38" x14ac:dyDescent="0.2">
      <c r="A198" s="152"/>
      <c r="B198" s="152"/>
      <c r="C198" s="152"/>
      <c r="D198" s="152"/>
      <c r="E198" s="152"/>
      <c r="F198" s="152"/>
      <c r="G198" s="152"/>
      <c r="H198" s="152"/>
      <c r="I198" s="152"/>
      <c r="J198" s="168">
        <v>45957</v>
      </c>
      <c r="K198" s="152"/>
      <c r="L198" s="153"/>
      <c r="M198" s="153"/>
      <c r="N198" s="153"/>
      <c r="O198" s="153"/>
      <c r="P198" s="153"/>
      <c r="Q198" s="153"/>
      <c r="R198" s="153"/>
      <c r="S198" s="153"/>
      <c r="T198" s="153"/>
      <c r="U198" s="153"/>
      <c r="V198" s="153"/>
      <c r="W198" s="153"/>
      <c r="X198" s="153"/>
      <c r="Y198" s="153"/>
      <c r="Z198" s="153"/>
      <c r="AA198" s="153"/>
      <c r="AB198" s="153"/>
      <c r="AC198" s="153"/>
      <c r="AD198" s="152"/>
      <c r="AE198" s="17"/>
      <c r="AF198" s="17"/>
      <c r="AG198" s="17"/>
      <c r="AH198" s="17"/>
      <c r="AI198" s="17"/>
      <c r="AJ198" s="17"/>
      <c r="AK198" s="17"/>
      <c r="AL198" s="17"/>
    </row>
    <row r="199" spans="1:38" x14ac:dyDescent="0.2">
      <c r="A199" s="152"/>
      <c r="B199" s="152"/>
      <c r="C199" s="152"/>
      <c r="D199" s="152"/>
      <c r="E199" s="152"/>
      <c r="F199" s="152"/>
      <c r="G199" s="152"/>
      <c r="H199" s="152"/>
      <c r="I199" s="152"/>
      <c r="J199" s="152" t="s">
        <v>26</v>
      </c>
      <c r="K199" s="152"/>
      <c r="L199" s="153"/>
      <c r="M199" s="153"/>
      <c r="N199" s="153"/>
      <c r="O199" s="153"/>
      <c r="P199" s="153"/>
      <c r="Q199" s="153"/>
      <c r="R199" s="153"/>
      <c r="S199" s="153"/>
      <c r="T199" s="153"/>
      <c r="U199" s="153"/>
      <c r="V199" s="153"/>
      <c r="W199" s="153"/>
      <c r="X199" s="153"/>
      <c r="Y199" s="153"/>
      <c r="Z199" s="153"/>
      <c r="AA199" s="153" t="s">
        <v>338</v>
      </c>
      <c r="AB199" s="153"/>
      <c r="AC199" s="153"/>
      <c r="AD199" s="152"/>
      <c r="AE199" s="17"/>
      <c r="AF199" s="17"/>
      <c r="AG199" s="17"/>
      <c r="AH199" s="17"/>
      <c r="AI199" s="17"/>
      <c r="AJ199" s="17"/>
      <c r="AK199" s="17"/>
      <c r="AL199" s="17"/>
    </row>
    <row r="200" spans="1:38" x14ac:dyDescent="0.2">
      <c r="A200" s="152"/>
      <c r="B200" s="152"/>
      <c r="C200" s="152"/>
      <c r="D200" s="152"/>
      <c r="E200" s="152"/>
      <c r="F200" s="152"/>
      <c r="G200" s="152"/>
      <c r="H200" s="152"/>
      <c r="I200" s="152"/>
      <c r="J200" s="152"/>
      <c r="K200" s="152"/>
      <c r="L200" s="169" t="s">
        <v>109</v>
      </c>
      <c r="M200" s="169" t="s">
        <v>109</v>
      </c>
      <c r="N200" s="170"/>
      <c r="O200" s="153"/>
      <c r="P200" s="153"/>
      <c r="Q200" s="153"/>
      <c r="R200" s="153"/>
      <c r="S200" s="153"/>
      <c r="T200" s="153"/>
      <c r="U200" s="153"/>
      <c r="V200" s="171"/>
      <c r="W200" s="171"/>
      <c r="X200" s="171"/>
      <c r="Y200" s="171"/>
      <c r="Z200" s="171"/>
      <c r="AA200" s="171" t="s">
        <v>110</v>
      </c>
      <c r="AB200" s="171"/>
      <c r="AC200" s="153"/>
      <c r="AD200" s="152"/>
      <c r="AE200" s="17"/>
      <c r="AF200" s="17"/>
      <c r="AG200" s="17"/>
      <c r="AH200" s="17"/>
      <c r="AI200" s="17"/>
      <c r="AJ200" s="17"/>
      <c r="AK200" s="17"/>
      <c r="AL200" s="17"/>
    </row>
    <row r="201" spans="1:38" x14ac:dyDescent="0.2">
      <c r="A201" s="152"/>
      <c r="B201" s="152"/>
      <c r="C201" s="152"/>
      <c r="D201" s="152"/>
      <c r="E201" s="152"/>
      <c r="F201" s="152"/>
      <c r="G201" s="152"/>
      <c r="H201" s="152"/>
      <c r="I201" s="152"/>
      <c r="J201" s="152"/>
      <c r="K201" s="152"/>
      <c r="L201" s="169" t="s">
        <v>110</v>
      </c>
      <c r="M201" s="169" t="s">
        <v>110</v>
      </c>
      <c r="N201" s="170"/>
      <c r="O201" s="153"/>
      <c r="P201" s="153"/>
      <c r="Q201" s="153"/>
      <c r="R201" s="153"/>
      <c r="S201" s="153"/>
      <c r="T201" s="153"/>
      <c r="U201" s="153"/>
      <c r="V201" s="170"/>
      <c r="W201" s="170"/>
      <c r="X201" s="170"/>
      <c r="Y201" s="170"/>
      <c r="Z201" s="170"/>
      <c r="AA201" s="170"/>
      <c r="AB201" s="170"/>
      <c r="AC201" s="153"/>
      <c r="AD201" s="152"/>
      <c r="AE201" s="17"/>
      <c r="AF201" s="17"/>
      <c r="AG201" s="17"/>
      <c r="AH201" s="17"/>
      <c r="AI201" s="17"/>
      <c r="AJ201" s="17"/>
      <c r="AK201" s="17"/>
      <c r="AL201" s="17"/>
    </row>
    <row r="202" spans="1:38" x14ac:dyDescent="0.2">
      <c r="A202" s="152"/>
      <c r="B202" s="152"/>
      <c r="C202" s="152"/>
      <c r="D202" s="152"/>
      <c r="E202" s="152"/>
      <c r="F202" s="152"/>
      <c r="G202" s="152"/>
      <c r="H202" s="152"/>
      <c r="I202" s="152"/>
      <c r="J202" s="152" t="s">
        <v>322</v>
      </c>
      <c r="K202" s="152"/>
      <c r="L202" s="153"/>
      <c r="M202" s="153"/>
      <c r="N202" s="153"/>
      <c r="O202" s="153"/>
      <c r="P202" s="153"/>
      <c r="Q202" s="153"/>
      <c r="R202" s="153"/>
      <c r="S202" s="153"/>
      <c r="T202" s="153"/>
      <c r="U202" s="153"/>
      <c r="V202" s="153"/>
      <c r="W202" s="153"/>
      <c r="X202" s="153"/>
      <c r="Y202" s="153"/>
      <c r="Z202" s="153"/>
      <c r="AA202" s="153"/>
      <c r="AB202" s="153"/>
      <c r="AC202" s="153"/>
      <c r="AD202" s="152"/>
      <c r="AE202" s="17"/>
      <c r="AF202" s="17"/>
      <c r="AG202" s="17"/>
      <c r="AH202" s="17"/>
      <c r="AI202" s="17"/>
      <c r="AJ202" s="17"/>
      <c r="AK202" s="17"/>
      <c r="AL202" s="17"/>
    </row>
    <row r="207" spans="1:38" x14ac:dyDescent="0.2">
      <c r="AD207" s="8"/>
    </row>
    <row r="208" spans="1:38" x14ac:dyDescent="0.2">
      <c r="AD208" s="8"/>
    </row>
    <row r="212" spans="10:10" x14ac:dyDescent="0.2">
      <c r="J212" s="9"/>
    </row>
    <row r="218" spans="10:10" x14ac:dyDescent="0.2">
      <c r="J218" s="8"/>
    </row>
    <row r="219" spans="10:10" x14ac:dyDescent="0.2">
      <c r="J219" s="8"/>
    </row>
  </sheetData>
  <sheetProtection algorithmName="SHA-512" hashValue="oLbVws1sqzkQFQKxMsN21jr5KGSLeSx+7rFMunUq7Fw9q6UUF4YVqUnUb1kbkGhT9mRIBqWhSCicVC0dFUFhXQ==" saltValue="UuYpDB9+eSAnNMQILnX+4Q==" spinCount="100000" sheet="1"/>
  <mergeCells count="1">
    <mergeCell ref="C2:I2"/>
  </mergeCells>
  <phoneticPr fontId="0" type="noConversion"/>
  <pageMargins left="0.19685039370078741" right="0.19685039370078741" top="0.98425196850393704" bottom="0.98425196850393704" header="0.51181102362204722" footer="0.51181102362204722"/>
  <pageSetup paperSize="9" scale="61" fitToHeight="0" orientation="landscape" r:id="rId1"/>
  <headerFooter alignWithMargins="0">
    <oddHeader>&amp;L&amp;"Arial,Tučné"&amp;11Rozpočet Mestskej časti Bratislava-Rusovce - Príjmy</oddHeader>
    <oddFooter>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príjmy</vt:lpstr>
      <vt:lpstr>príjmy!Názvy_tlače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urbanovic</dc:creator>
  <cp:lastModifiedBy>Pavol Holúbek</cp:lastModifiedBy>
  <cp:lastPrinted>2025-10-27T20:12:20Z</cp:lastPrinted>
  <dcterms:created xsi:type="dcterms:W3CDTF">2005-01-17T21:49:04Z</dcterms:created>
  <dcterms:modified xsi:type="dcterms:W3CDTF">2025-10-27T20:21:41Z</dcterms:modified>
</cp:coreProperties>
</file>