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usovce-my.sharepoint.com/personal/prednosta_bratislava-rusovce_sk/Documents/Pracovná plocha/Prednosta_plocha_od 02 2023/MiZ 2025/MiZ 25 09 2025/"/>
    </mc:Choice>
  </mc:AlternateContent>
  <xr:revisionPtr revIDLastSave="0" documentId="8_{8681F119-82D4-4F57-A16A-EDB898AF67C3}" xr6:coauthVersionLast="47" xr6:coauthVersionMax="47" xr10:uidLastSave="{00000000-0000-0000-0000-000000000000}"/>
  <bookViews>
    <workbookView xWindow="-120" yWindow="-120" windowWidth="38640" windowHeight="21120" tabRatio="747" xr2:uid="{88B8E521-58B6-42DD-9C69-3102D271E1A5}"/>
  </bookViews>
  <sheets>
    <sheet name="Sumár podpr-výdav" sheetId="2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70" i="25" l="1"/>
  <c r="W469" i="25"/>
  <c r="W468" i="25"/>
  <c r="W457" i="25"/>
  <c r="W454" i="25"/>
  <c r="W448" i="25"/>
  <c r="W447" i="25"/>
  <c r="W445" i="25"/>
  <c r="W444" i="25"/>
  <c r="W443" i="25"/>
  <c r="W439" i="25"/>
  <c r="W434" i="25"/>
  <c r="W433" i="25"/>
  <c r="W430" i="25"/>
  <c r="W415" i="25"/>
  <c r="W414" i="25"/>
  <c r="W413" i="25"/>
  <c r="W412" i="25"/>
  <c r="W409" i="25"/>
  <c r="W408" i="25"/>
  <c r="W407" i="25"/>
  <c r="W396" i="25"/>
  <c r="W395" i="25"/>
  <c r="W394" i="25"/>
  <c r="W393" i="25"/>
  <c r="W392" i="25"/>
  <c r="W391" i="25"/>
  <c r="W390" i="25"/>
  <c r="W375" i="25"/>
  <c r="W374" i="25"/>
  <c r="W373" i="25"/>
  <c r="W371" i="25"/>
  <c r="W370" i="25"/>
  <c r="W369" i="25"/>
  <c r="W368" i="25"/>
  <c r="W367" i="25"/>
  <c r="W366" i="25"/>
  <c r="W363" i="25"/>
  <c r="W362" i="25"/>
  <c r="W361" i="25"/>
  <c r="W360" i="25"/>
  <c r="W359" i="25"/>
  <c r="W358" i="25"/>
  <c r="W357" i="25"/>
  <c r="W353" i="25"/>
  <c r="W352" i="25"/>
  <c r="W351" i="25"/>
  <c r="W350" i="25"/>
  <c r="W349" i="25"/>
  <c r="W346" i="25"/>
  <c r="W344" i="25"/>
  <c r="W341" i="25"/>
  <c r="W340" i="25"/>
  <c r="W330" i="25"/>
  <c r="W329" i="25"/>
  <c r="W318" i="25"/>
  <c r="W316" i="25"/>
  <c r="W305" i="25"/>
  <c r="W304" i="25"/>
  <c r="W302" i="25"/>
  <c r="W301" i="25"/>
  <c r="W300" i="25"/>
  <c r="W296" i="25"/>
  <c r="W295" i="25"/>
  <c r="W294" i="25"/>
  <c r="W293" i="25"/>
  <c r="W283" i="25"/>
  <c r="W270" i="25"/>
  <c r="W269" i="25"/>
  <c r="W268" i="25"/>
  <c r="W267" i="25"/>
  <c r="W256" i="25"/>
  <c r="W255" i="25"/>
  <c r="W244" i="25"/>
  <c r="W243" i="25"/>
  <c r="W230" i="25"/>
  <c r="W229" i="25"/>
  <c r="W225" i="25"/>
  <c r="W224" i="25"/>
  <c r="W221" i="25"/>
  <c r="W219" i="25"/>
  <c r="W218" i="25"/>
  <c r="W207" i="25"/>
  <c r="W206" i="25"/>
  <c r="W205" i="25"/>
  <c r="W192" i="25"/>
  <c r="W188" i="25"/>
  <c r="W186" i="25"/>
  <c r="W185" i="25"/>
  <c r="W184" i="25"/>
  <c r="W181" i="25"/>
  <c r="W179" i="25"/>
  <c r="W178" i="25"/>
  <c r="W176" i="25"/>
  <c r="W175" i="25"/>
  <c r="W174" i="25"/>
  <c r="W173" i="25"/>
  <c r="W172" i="25"/>
  <c r="W171" i="25"/>
  <c r="W161" i="25"/>
  <c r="W151" i="25"/>
  <c r="W149" i="25"/>
  <c r="W134" i="25"/>
  <c r="W133" i="25"/>
  <c r="W132" i="25"/>
  <c r="W131" i="25"/>
  <c r="W130" i="25"/>
  <c r="W129" i="25"/>
  <c r="W128" i="25"/>
  <c r="W127" i="25"/>
  <c r="W126" i="25"/>
  <c r="W125" i="25"/>
  <c r="W124" i="25"/>
  <c r="W123" i="25"/>
  <c r="W122" i="25"/>
  <c r="W120" i="25"/>
  <c r="W118" i="25"/>
  <c r="W117" i="25"/>
  <c r="W116" i="25"/>
  <c r="W115" i="25"/>
  <c r="W106" i="25"/>
  <c r="W95" i="25"/>
  <c r="W93" i="25"/>
  <c r="W92" i="25"/>
  <c r="W88" i="25"/>
  <c r="W87" i="25"/>
  <c r="W86" i="25"/>
  <c r="W85" i="25"/>
  <c r="W84" i="25"/>
  <c r="W82" i="25"/>
  <c r="W80" i="25"/>
  <c r="W79" i="25"/>
  <c r="W78" i="25"/>
  <c r="W76" i="25"/>
  <c r="W74" i="25"/>
  <c r="W73" i="25"/>
  <c r="W72" i="25"/>
  <c r="W71" i="25"/>
  <c r="W60" i="25"/>
  <c r="W58" i="25"/>
  <c r="W57" i="25"/>
  <c r="W56" i="25"/>
  <c r="W52" i="25"/>
  <c r="W30" i="25"/>
  <c r="W17" i="25"/>
  <c r="W15" i="25"/>
  <c r="W13" i="25"/>
  <c r="W11" i="25"/>
  <c r="W10" i="25"/>
  <c r="W8" i="25"/>
  <c r="W7" i="25"/>
  <c r="W6" i="25"/>
  <c r="W5" i="25"/>
  <c r="W183" i="25" l="1"/>
  <c r="W31" i="25"/>
  <c r="V66" i="25"/>
  <c r="V65" i="25"/>
  <c r="T66" i="25"/>
  <c r="T65" i="25"/>
  <c r="R66" i="25"/>
  <c r="R65" i="25"/>
  <c r="R477" i="25"/>
  <c r="S477" i="25"/>
  <c r="T477" i="25"/>
  <c r="U477" i="25"/>
  <c r="V477" i="25"/>
  <c r="W477" i="25" s="1"/>
  <c r="U219" i="25"/>
  <c r="U224" i="25"/>
  <c r="U255" i="25"/>
  <c r="U391" i="25"/>
  <c r="U390" i="25"/>
  <c r="U95" i="25"/>
  <c r="U93" i="25"/>
  <c r="U58" i="25"/>
  <c r="U454" i="25"/>
  <c r="U243" i="25"/>
  <c r="U344" i="25"/>
  <c r="U318" i="25"/>
  <c r="U268" i="25"/>
  <c r="U76" i="25"/>
  <c r="Q490" i="25"/>
  <c r="R490" i="25"/>
  <c r="S490" i="25"/>
  <c r="T490" i="25"/>
  <c r="U490" i="25"/>
  <c r="V490" i="25"/>
  <c r="W490" i="25" s="1"/>
  <c r="Q481" i="25"/>
  <c r="Q476" i="25"/>
  <c r="R472" i="25"/>
  <c r="S472" i="25"/>
  <c r="T472" i="25"/>
  <c r="U472" i="25"/>
  <c r="V472" i="25"/>
  <c r="Q472" i="25"/>
  <c r="U447" i="25"/>
  <c r="U304" i="25"/>
  <c r="U134" i="25"/>
  <c r="U221" i="25"/>
  <c r="U60" i="25"/>
  <c r="U56" i="25"/>
  <c r="U10" i="25"/>
  <c r="W472" i="25" l="1"/>
  <c r="T481" i="25"/>
  <c r="U481" i="25"/>
  <c r="V481" i="25"/>
  <c r="R481" i="25"/>
  <c r="S481" i="25"/>
  <c r="R480" i="25"/>
  <c r="S480" i="25"/>
  <c r="T480" i="25"/>
  <c r="U480" i="25"/>
  <c r="V480" i="25"/>
  <c r="W480" i="25" s="1"/>
  <c r="R479" i="25"/>
  <c r="S479" i="25"/>
  <c r="T479" i="25"/>
  <c r="U479" i="25"/>
  <c r="V479" i="25"/>
  <c r="W479" i="25" s="1"/>
  <c r="R476" i="25"/>
  <c r="S476" i="25"/>
  <c r="T476" i="25"/>
  <c r="U476" i="25"/>
  <c r="V476" i="25"/>
  <c r="R475" i="25"/>
  <c r="S475" i="25"/>
  <c r="T475" i="25"/>
  <c r="U475" i="25"/>
  <c r="V475" i="25"/>
  <c r="R474" i="25"/>
  <c r="S474" i="25"/>
  <c r="T474" i="25"/>
  <c r="U474" i="25"/>
  <c r="V474" i="25"/>
  <c r="W474" i="25" s="1"/>
  <c r="R473" i="25"/>
  <c r="S473" i="25"/>
  <c r="T473" i="25"/>
  <c r="U473" i="25"/>
  <c r="V473" i="25"/>
  <c r="W473" i="25" s="1"/>
  <c r="R471" i="25"/>
  <c r="S471" i="25"/>
  <c r="T471" i="25"/>
  <c r="U471" i="25"/>
  <c r="V471" i="25"/>
  <c r="W471" i="25" s="1"/>
  <c r="R423" i="25"/>
  <c r="S423" i="25"/>
  <c r="T423" i="25"/>
  <c r="U423" i="25"/>
  <c r="V423" i="25"/>
  <c r="W423" i="25" s="1"/>
  <c r="R422" i="25"/>
  <c r="S422" i="25"/>
  <c r="T422" i="25"/>
  <c r="U422" i="25"/>
  <c r="V422" i="25"/>
  <c r="R420" i="25"/>
  <c r="S420" i="25"/>
  <c r="T420" i="25"/>
  <c r="U420" i="25"/>
  <c r="V420" i="25"/>
  <c r="W420" i="25" s="1"/>
  <c r="R419" i="25"/>
  <c r="S419" i="25"/>
  <c r="T419" i="25"/>
  <c r="U419" i="25"/>
  <c r="V419" i="25"/>
  <c r="R418" i="25"/>
  <c r="S418" i="25"/>
  <c r="T418" i="25"/>
  <c r="U418" i="25"/>
  <c r="V418" i="25"/>
  <c r="W418" i="25" s="1"/>
  <c r="R385" i="25"/>
  <c r="S385" i="25"/>
  <c r="T385" i="25"/>
  <c r="U385" i="25"/>
  <c r="V385" i="25"/>
  <c r="W385" i="25" s="1"/>
  <c r="R384" i="25"/>
  <c r="S384" i="25"/>
  <c r="T384" i="25"/>
  <c r="U384" i="25"/>
  <c r="V384" i="25"/>
  <c r="R383" i="25"/>
  <c r="S383" i="25"/>
  <c r="T383" i="25"/>
  <c r="U383" i="25"/>
  <c r="V383" i="25"/>
  <c r="W383" i="25" s="1"/>
  <c r="R381" i="25"/>
  <c r="S381" i="25"/>
  <c r="T381" i="25"/>
  <c r="U381" i="25"/>
  <c r="V381" i="25"/>
  <c r="R380" i="25"/>
  <c r="S380" i="25"/>
  <c r="T380" i="25"/>
  <c r="U380" i="25"/>
  <c r="V380" i="25"/>
  <c r="W380" i="25" s="1"/>
  <c r="R379" i="25"/>
  <c r="S379" i="25"/>
  <c r="T379" i="25"/>
  <c r="U379" i="25"/>
  <c r="V379" i="25"/>
  <c r="W379" i="25" s="1"/>
  <c r="R378" i="25"/>
  <c r="S378" i="25"/>
  <c r="T378" i="25"/>
  <c r="U378" i="25"/>
  <c r="V378" i="25"/>
  <c r="W378" i="25" s="1"/>
  <c r="R377" i="25"/>
  <c r="S377" i="25"/>
  <c r="T377" i="25"/>
  <c r="U377" i="25"/>
  <c r="V377" i="25"/>
  <c r="R331" i="25"/>
  <c r="R333" i="25" s="1"/>
  <c r="S331" i="25"/>
  <c r="S333" i="25" s="1"/>
  <c r="T331" i="25"/>
  <c r="T333" i="25" s="1"/>
  <c r="U331" i="25"/>
  <c r="U333" i="25" s="1"/>
  <c r="V331" i="25"/>
  <c r="R324" i="25"/>
  <c r="S324" i="25"/>
  <c r="T324" i="25"/>
  <c r="U324" i="25"/>
  <c r="V324" i="25"/>
  <c r="W324" i="25" s="1"/>
  <c r="R323" i="25"/>
  <c r="S323" i="25"/>
  <c r="T323" i="25"/>
  <c r="U323" i="25"/>
  <c r="V323" i="25"/>
  <c r="W323" i="25" s="1"/>
  <c r="R321" i="25"/>
  <c r="S321" i="25"/>
  <c r="T321" i="25"/>
  <c r="U321" i="25"/>
  <c r="V321" i="25"/>
  <c r="W321" i="25" s="1"/>
  <c r="R320" i="25"/>
  <c r="S320" i="25"/>
  <c r="T320" i="25"/>
  <c r="U320" i="25"/>
  <c r="V320" i="25"/>
  <c r="W320" i="25" s="1"/>
  <c r="R319" i="25"/>
  <c r="S319" i="25"/>
  <c r="T319" i="25"/>
  <c r="U319" i="25"/>
  <c r="V319" i="25"/>
  <c r="W319" i="25" s="1"/>
  <c r="R308" i="25"/>
  <c r="R310" i="25" s="1"/>
  <c r="S308" i="25"/>
  <c r="S310" i="25" s="1"/>
  <c r="T308" i="25"/>
  <c r="T310" i="25" s="1"/>
  <c r="U308" i="25"/>
  <c r="U310" i="25" s="1"/>
  <c r="V308" i="25"/>
  <c r="R307" i="25"/>
  <c r="S307" i="25"/>
  <c r="T307" i="25"/>
  <c r="U307" i="25"/>
  <c r="V307" i="25"/>
  <c r="R306" i="25"/>
  <c r="S306" i="25"/>
  <c r="T306" i="25"/>
  <c r="U306" i="25"/>
  <c r="V306" i="25"/>
  <c r="W306" i="25" s="1"/>
  <c r="R287" i="25"/>
  <c r="S287" i="25"/>
  <c r="T287" i="25"/>
  <c r="U287" i="25"/>
  <c r="V287" i="25"/>
  <c r="W287" i="25" s="1"/>
  <c r="R285" i="25"/>
  <c r="S285" i="25"/>
  <c r="T285" i="25"/>
  <c r="U285" i="25"/>
  <c r="V285" i="25"/>
  <c r="W285" i="25" s="1"/>
  <c r="R284" i="25"/>
  <c r="S284" i="25"/>
  <c r="T284" i="25"/>
  <c r="U284" i="25"/>
  <c r="V284" i="25"/>
  <c r="W284" i="25" s="1"/>
  <c r="R279" i="25"/>
  <c r="S279" i="25"/>
  <c r="T279" i="25"/>
  <c r="U279" i="25"/>
  <c r="V279" i="25"/>
  <c r="W279" i="25" s="1"/>
  <c r="R278" i="25"/>
  <c r="S278" i="25"/>
  <c r="T278" i="25"/>
  <c r="U278" i="25"/>
  <c r="V278" i="25"/>
  <c r="W278" i="25" s="1"/>
  <c r="R277" i="25"/>
  <c r="S277" i="25"/>
  <c r="T277" i="25"/>
  <c r="U277" i="25"/>
  <c r="V277" i="25"/>
  <c r="W277" i="25" s="1"/>
  <c r="R275" i="25"/>
  <c r="S275" i="25"/>
  <c r="T275" i="25"/>
  <c r="U275" i="25"/>
  <c r="V275" i="25"/>
  <c r="W275" i="25" s="1"/>
  <c r="R274" i="25"/>
  <c r="S274" i="25"/>
  <c r="T274" i="25"/>
  <c r="U274" i="25"/>
  <c r="V274" i="25"/>
  <c r="W274" i="25" s="1"/>
  <c r="R273" i="25"/>
  <c r="S273" i="25"/>
  <c r="T273" i="25"/>
  <c r="U273" i="25"/>
  <c r="V273" i="25"/>
  <c r="W273" i="25" s="1"/>
  <c r="R272" i="25"/>
  <c r="S272" i="25"/>
  <c r="T272" i="25"/>
  <c r="U272" i="25"/>
  <c r="V272" i="25"/>
  <c r="W272" i="25" s="1"/>
  <c r="R271" i="25"/>
  <c r="S271" i="25"/>
  <c r="T271" i="25"/>
  <c r="U271" i="25"/>
  <c r="V271" i="25"/>
  <c r="W271" i="25" s="1"/>
  <c r="R262" i="25"/>
  <c r="S262" i="25"/>
  <c r="T262" i="25"/>
  <c r="U262" i="25"/>
  <c r="V262" i="25"/>
  <c r="W262" i="25" s="1"/>
  <c r="R261" i="25"/>
  <c r="S261" i="25"/>
  <c r="T261" i="25"/>
  <c r="U261" i="25"/>
  <c r="V261" i="25"/>
  <c r="W261" i="25" s="1"/>
  <c r="R259" i="25"/>
  <c r="S259" i="25"/>
  <c r="T259" i="25"/>
  <c r="U259" i="25"/>
  <c r="V259" i="25"/>
  <c r="W259" i="25" s="1"/>
  <c r="R258" i="25"/>
  <c r="S258" i="25"/>
  <c r="T258" i="25"/>
  <c r="U258" i="25"/>
  <c r="V258" i="25"/>
  <c r="W258" i="25" s="1"/>
  <c r="R257" i="25"/>
  <c r="S257" i="25"/>
  <c r="T257" i="25"/>
  <c r="U257" i="25"/>
  <c r="V257" i="25"/>
  <c r="W257" i="25" s="1"/>
  <c r="R250" i="25"/>
  <c r="S250" i="25"/>
  <c r="T250" i="25"/>
  <c r="U250" i="25"/>
  <c r="V250" i="25"/>
  <c r="W250" i="25" s="1"/>
  <c r="R249" i="25"/>
  <c r="S249" i="25"/>
  <c r="T249" i="25"/>
  <c r="T487" i="25" s="1"/>
  <c r="U249" i="25"/>
  <c r="U485" i="25" s="1"/>
  <c r="V249" i="25"/>
  <c r="R247" i="25"/>
  <c r="S247" i="25"/>
  <c r="T247" i="25"/>
  <c r="U247" i="25"/>
  <c r="V247" i="25"/>
  <c r="W247" i="25" s="1"/>
  <c r="R246" i="25"/>
  <c r="S246" i="25"/>
  <c r="T246" i="25"/>
  <c r="U246" i="25"/>
  <c r="V246" i="25"/>
  <c r="W246" i="25" s="1"/>
  <c r="R245" i="25"/>
  <c r="S245" i="25"/>
  <c r="T245" i="25"/>
  <c r="U245" i="25"/>
  <c r="V245" i="25"/>
  <c r="W245" i="25" s="1"/>
  <c r="R239" i="25"/>
  <c r="S239" i="25"/>
  <c r="T239" i="25"/>
  <c r="U239" i="25"/>
  <c r="V239" i="25"/>
  <c r="W239" i="25" s="1"/>
  <c r="R238" i="25"/>
  <c r="S238" i="25"/>
  <c r="T238" i="25"/>
  <c r="U238" i="25"/>
  <c r="V238" i="25"/>
  <c r="R237" i="25"/>
  <c r="S237" i="25"/>
  <c r="T237" i="25"/>
  <c r="U237" i="25"/>
  <c r="V237" i="25"/>
  <c r="W237" i="25" s="1"/>
  <c r="R235" i="25"/>
  <c r="S235" i="25"/>
  <c r="T235" i="25"/>
  <c r="U235" i="25"/>
  <c r="V235" i="25"/>
  <c r="W235" i="25" s="1"/>
  <c r="R234" i="25"/>
  <c r="S234" i="25"/>
  <c r="T234" i="25"/>
  <c r="U234" i="25"/>
  <c r="V234" i="25"/>
  <c r="W234" i="25" s="1"/>
  <c r="R233" i="25"/>
  <c r="S233" i="25"/>
  <c r="T233" i="25"/>
  <c r="U233" i="25"/>
  <c r="V233" i="25"/>
  <c r="W233" i="25" s="1"/>
  <c r="R232" i="25"/>
  <c r="S232" i="25"/>
  <c r="T232" i="25"/>
  <c r="U232" i="25"/>
  <c r="V232" i="25"/>
  <c r="R231" i="25"/>
  <c r="S231" i="25"/>
  <c r="T231" i="25"/>
  <c r="U231" i="25"/>
  <c r="V231" i="25"/>
  <c r="W231" i="25" s="1"/>
  <c r="R209" i="25"/>
  <c r="R211" i="25" s="1"/>
  <c r="S209" i="25"/>
  <c r="S211" i="25" s="1"/>
  <c r="T209" i="25"/>
  <c r="T211" i="25" s="1"/>
  <c r="U209" i="25"/>
  <c r="U211" i="25" s="1"/>
  <c r="V209" i="25"/>
  <c r="R208" i="25"/>
  <c r="S208" i="25"/>
  <c r="T208" i="25"/>
  <c r="U208" i="25"/>
  <c r="V208" i="25"/>
  <c r="W208" i="25" s="1"/>
  <c r="R200" i="25"/>
  <c r="S200" i="25"/>
  <c r="T200" i="25"/>
  <c r="U200" i="25"/>
  <c r="V200" i="25"/>
  <c r="W200" i="25" s="1"/>
  <c r="R199" i="25"/>
  <c r="S199" i="25"/>
  <c r="T199" i="25"/>
  <c r="U199" i="25"/>
  <c r="V199" i="25"/>
  <c r="R197" i="25"/>
  <c r="S197" i="25"/>
  <c r="T197" i="25"/>
  <c r="U197" i="25"/>
  <c r="V197" i="25"/>
  <c r="R196" i="25"/>
  <c r="S196" i="25"/>
  <c r="T196" i="25"/>
  <c r="U196" i="25"/>
  <c r="V196" i="25"/>
  <c r="W196" i="25" s="1"/>
  <c r="R195" i="25"/>
  <c r="S195" i="25"/>
  <c r="T195" i="25"/>
  <c r="U195" i="25"/>
  <c r="V195" i="25"/>
  <c r="R166" i="25"/>
  <c r="S166" i="25"/>
  <c r="T166" i="25"/>
  <c r="U166" i="25"/>
  <c r="V166" i="25"/>
  <c r="R165" i="25"/>
  <c r="S165" i="25"/>
  <c r="T165" i="25"/>
  <c r="U165" i="25"/>
  <c r="V165" i="25"/>
  <c r="W165" i="25" s="1"/>
  <c r="R163" i="25"/>
  <c r="S163" i="25"/>
  <c r="T163" i="25"/>
  <c r="U163" i="25"/>
  <c r="V163" i="25"/>
  <c r="W163" i="25" s="1"/>
  <c r="R153" i="25"/>
  <c r="R155" i="25" s="1"/>
  <c r="S153" i="25"/>
  <c r="S155" i="25" s="1"/>
  <c r="T153" i="25"/>
  <c r="T155" i="25" s="1"/>
  <c r="U153" i="25"/>
  <c r="U155" i="25" s="1"/>
  <c r="V153" i="25"/>
  <c r="R152" i="25"/>
  <c r="S152" i="25"/>
  <c r="T152" i="25"/>
  <c r="U152" i="25"/>
  <c r="V152" i="25"/>
  <c r="W152" i="25" s="1"/>
  <c r="R141" i="25"/>
  <c r="R143" i="25" s="1"/>
  <c r="S141" i="25"/>
  <c r="S143" i="25" s="1"/>
  <c r="T141" i="25"/>
  <c r="T143" i="25" s="1"/>
  <c r="U141" i="25"/>
  <c r="U143" i="25" s="1"/>
  <c r="V141" i="25"/>
  <c r="R140" i="25"/>
  <c r="S140" i="25"/>
  <c r="T140" i="25"/>
  <c r="U140" i="25"/>
  <c r="V140" i="25"/>
  <c r="R139" i="25"/>
  <c r="S139" i="25"/>
  <c r="T139" i="25"/>
  <c r="U139" i="25"/>
  <c r="V139" i="25"/>
  <c r="W139" i="25" s="1"/>
  <c r="R138" i="25"/>
  <c r="S138" i="25"/>
  <c r="T138" i="25"/>
  <c r="U138" i="25"/>
  <c r="V138" i="25"/>
  <c r="W138" i="25" s="1"/>
  <c r="R137" i="25"/>
  <c r="S137" i="25"/>
  <c r="T137" i="25"/>
  <c r="U137" i="25"/>
  <c r="V137" i="25"/>
  <c r="W137" i="25" s="1"/>
  <c r="R107" i="25"/>
  <c r="R109" i="25" s="1"/>
  <c r="S107" i="25"/>
  <c r="S109" i="25" s="1"/>
  <c r="T107" i="25"/>
  <c r="T109" i="25" s="1"/>
  <c r="U107" i="25"/>
  <c r="U109" i="25" s="1"/>
  <c r="V107" i="25"/>
  <c r="R101" i="25"/>
  <c r="S101" i="25"/>
  <c r="T101" i="25"/>
  <c r="U101" i="25"/>
  <c r="V101" i="25"/>
  <c r="W101" i="25" s="1"/>
  <c r="R100" i="25"/>
  <c r="S100" i="25"/>
  <c r="T100" i="25"/>
  <c r="U100" i="25"/>
  <c r="V100" i="25"/>
  <c r="W100" i="25" s="1"/>
  <c r="R98" i="25"/>
  <c r="S98" i="25"/>
  <c r="T98" i="25"/>
  <c r="U98" i="25"/>
  <c r="V98" i="25"/>
  <c r="W98" i="25" s="1"/>
  <c r="R97" i="25"/>
  <c r="S97" i="25"/>
  <c r="T97" i="25"/>
  <c r="U97" i="25"/>
  <c r="V97" i="25"/>
  <c r="W97" i="25" s="1"/>
  <c r="R96" i="25"/>
  <c r="S96" i="25"/>
  <c r="T96" i="25"/>
  <c r="U96" i="25"/>
  <c r="V96" i="25"/>
  <c r="W96" i="25" s="1"/>
  <c r="R63" i="25"/>
  <c r="S63" i="25"/>
  <c r="T63" i="25"/>
  <c r="U63" i="25"/>
  <c r="V63" i="25"/>
  <c r="W63" i="25" s="1"/>
  <c r="R62" i="25"/>
  <c r="S62" i="25"/>
  <c r="T62" i="25"/>
  <c r="U62" i="25"/>
  <c r="V62" i="25"/>
  <c r="W62" i="25" s="1"/>
  <c r="R61" i="25"/>
  <c r="S61" i="25"/>
  <c r="T61" i="25"/>
  <c r="U61" i="25"/>
  <c r="V61" i="25"/>
  <c r="R44" i="25"/>
  <c r="R46" i="25" s="1"/>
  <c r="S44" i="25"/>
  <c r="S46" i="25" s="1"/>
  <c r="T44" i="25"/>
  <c r="T46" i="25" s="1"/>
  <c r="U44" i="25"/>
  <c r="U46" i="25" s="1"/>
  <c r="V44" i="25"/>
  <c r="V46" i="25" s="1"/>
  <c r="R35" i="25"/>
  <c r="R38" i="25" s="1"/>
  <c r="S35" i="25"/>
  <c r="S38" i="25" s="1"/>
  <c r="T35" i="25"/>
  <c r="T38" i="25" s="1"/>
  <c r="U35" i="25"/>
  <c r="U38" i="25" s="1"/>
  <c r="V35" i="25"/>
  <c r="R34" i="25"/>
  <c r="S34" i="25"/>
  <c r="T34" i="25"/>
  <c r="U34" i="25"/>
  <c r="V34" i="25"/>
  <c r="W34" i="25" s="1"/>
  <c r="R21" i="25"/>
  <c r="R23" i="25" s="1"/>
  <c r="S21" i="25"/>
  <c r="S23" i="25" s="1"/>
  <c r="T21" i="25"/>
  <c r="T23" i="25" s="1"/>
  <c r="U21" i="25"/>
  <c r="V21" i="25"/>
  <c r="V23" i="25" s="1"/>
  <c r="R20" i="25"/>
  <c r="S20" i="25"/>
  <c r="T20" i="25"/>
  <c r="U20" i="25"/>
  <c r="V20" i="25"/>
  <c r="W20" i="25" s="1"/>
  <c r="R19" i="25"/>
  <c r="S19" i="25"/>
  <c r="T19" i="25"/>
  <c r="U19" i="25"/>
  <c r="V19" i="25"/>
  <c r="V18" i="25"/>
  <c r="T18" i="25"/>
  <c r="R18" i="25"/>
  <c r="R487" i="25"/>
  <c r="W422" i="25" l="1"/>
  <c r="W419" i="25"/>
  <c r="W384" i="25"/>
  <c r="W381" i="25"/>
  <c r="W377" i="25"/>
  <c r="W307" i="25"/>
  <c r="W238" i="25"/>
  <c r="W232" i="25"/>
  <c r="W197" i="25"/>
  <c r="W199" i="25"/>
  <c r="W195" i="25"/>
  <c r="W61" i="25"/>
  <c r="W19" i="25"/>
  <c r="V333" i="25"/>
  <c r="W333" i="25" s="1"/>
  <c r="W331" i="25"/>
  <c r="V310" i="25"/>
  <c r="W310" i="25" s="1"/>
  <c r="W308" i="25"/>
  <c r="V487" i="25"/>
  <c r="W487" i="25" s="1"/>
  <c r="W249" i="25"/>
  <c r="V211" i="25"/>
  <c r="W211" i="25" s="1"/>
  <c r="W209" i="25"/>
  <c r="V155" i="25"/>
  <c r="W155" i="25" s="1"/>
  <c r="W153" i="25"/>
  <c r="V143" i="25"/>
  <c r="W143" i="25" s="1"/>
  <c r="W141" i="25"/>
  <c r="V109" i="25"/>
  <c r="W109" i="25" s="1"/>
  <c r="W107" i="25"/>
  <c r="V38" i="25"/>
  <c r="W38" i="25" s="1"/>
  <c r="W35" i="25"/>
  <c r="U23" i="25"/>
  <c r="W21" i="25"/>
  <c r="R485" i="25"/>
  <c r="V485" i="25"/>
  <c r="W485" i="25" s="1"/>
  <c r="T485" i="25"/>
  <c r="R489" i="25"/>
  <c r="R486" i="25"/>
  <c r="T486" i="25"/>
  <c r="T489" i="25"/>
  <c r="V489" i="25" l="1"/>
  <c r="V486" i="25"/>
  <c r="W23" i="25"/>
  <c r="R492" i="25"/>
  <c r="T492" i="25"/>
  <c r="V492" i="25" l="1"/>
  <c r="Q475" i="25"/>
  <c r="Q474" i="25"/>
  <c r="Q473" i="25"/>
  <c r="Q471" i="25"/>
  <c r="Q306" i="25"/>
  <c r="Q480" i="25"/>
  <c r="Q479" i="25"/>
  <c r="Q477" i="25"/>
  <c r="Q423" i="25"/>
  <c r="Q422" i="25"/>
  <c r="Q420" i="25"/>
  <c r="Q419" i="25"/>
  <c r="Q418" i="25"/>
  <c r="Q385" i="25"/>
  <c r="Q384" i="25"/>
  <c r="Q383" i="25"/>
  <c r="Q381" i="25"/>
  <c r="Q380" i="25"/>
  <c r="Q379" i="25"/>
  <c r="Q378" i="25"/>
  <c r="Q377" i="25"/>
  <c r="Q331" i="25"/>
  <c r="Q333" i="25" s="1"/>
  <c r="Q324" i="25"/>
  <c r="Q323" i="25"/>
  <c r="Q321" i="25"/>
  <c r="Q320" i="25"/>
  <c r="Q319" i="25"/>
  <c r="Q308" i="25"/>
  <c r="Q310" i="25" s="1"/>
  <c r="Q307" i="25"/>
  <c r="Q287" i="25"/>
  <c r="Q285" i="25"/>
  <c r="Q284" i="25"/>
  <c r="Q279" i="25"/>
  <c r="Q278" i="25"/>
  <c r="Q277" i="25"/>
  <c r="Q275" i="25"/>
  <c r="Q274" i="25"/>
  <c r="Q273" i="25"/>
  <c r="Q272" i="25"/>
  <c r="Q271" i="25"/>
  <c r="Q262" i="25"/>
  <c r="Q261" i="25"/>
  <c r="Q259" i="25"/>
  <c r="Q258" i="25"/>
  <c r="Q257" i="25"/>
  <c r="Q250" i="25"/>
  <c r="Q249" i="25"/>
  <c r="Q487" i="25" s="1"/>
  <c r="Q247" i="25"/>
  <c r="Q246" i="25"/>
  <c r="Q245" i="25"/>
  <c r="Q239" i="25"/>
  <c r="Q238" i="25"/>
  <c r="Q237" i="25"/>
  <c r="Q235" i="25"/>
  <c r="Q234" i="25"/>
  <c r="Q233" i="25"/>
  <c r="Q232" i="25"/>
  <c r="Q231" i="25"/>
  <c r="Q209" i="25"/>
  <c r="Q211" i="25" s="1"/>
  <c r="Q208" i="25"/>
  <c r="Q200" i="25"/>
  <c r="Q199" i="25"/>
  <c r="Q197" i="25"/>
  <c r="Q196" i="25"/>
  <c r="Q195" i="25"/>
  <c r="Q166" i="25"/>
  <c r="Q165" i="25"/>
  <c r="Q163" i="25"/>
  <c r="Q153" i="25"/>
  <c r="Q155" i="25" s="1"/>
  <c r="Q152" i="25"/>
  <c r="Q141" i="25"/>
  <c r="Q143" i="25" s="1"/>
  <c r="Q140" i="25"/>
  <c r="Q139" i="25"/>
  <c r="Q138" i="25"/>
  <c r="Q137" i="25"/>
  <c r="Q107" i="25"/>
  <c r="Q109" i="25" s="1"/>
  <c r="Q101" i="25"/>
  <c r="Q100" i="25"/>
  <c r="Q98" i="25"/>
  <c r="Q97" i="25"/>
  <c r="Q96" i="25"/>
  <c r="Q66" i="25"/>
  <c r="Q65" i="25"/>
  <c r="Q63" i="25"/>
  <c r="Q62" i="25"/>
  <c r="Q61" i="25"/>
  <c r="Q44" i="25"/>
  <c r="Q46" i="25" s="1"/>
  <c r="Q35" i="25"/>
  <c r="Q38" i="25" s="1"/>
  <c r="Q34" i="25"/>
  <c r="Q21" i="25"/>
  <c r="Q23" i="25" s="1"/>
  <c r="Q20" i="25"/>
  <c r="Q19" i="25"/>
  <c r="Q18" i="25"/>
  <c r="S18" i="25"/>
  <c r="U18" i="25"/>
  <c r="W18" i="25" s="1"/>
  <c r="W46" i="25"/>
  <c r="S65" i="25"/>
  <c r="U65" i="25"/>
  <c r="S66" i="25"/>
  <c r="U66" i="25"/>
  <c r="A229" i="25"/>
  <c r="S487" i="25"/>
  <c r="U487" i="25"/>
  <c r="A461" i="25"/>
  <c r="W66" i="25" l="1"/>
  <c r="U489" i="25"/>
  <c r="W489" i="25" s="1"/>
  <c r="W65" i="25"/>
  <c r="U486" i="25"/>
  <c r="W486" i="25" s="1"/>
  <c r="S485" i="25"/>
  <c r="Q485" i="25"/>
  <c r="S486" i="25"/>
  <c r="Q486" i="25"/>
  <c r="S489" i="25"/>
  <c r="Q489" i="25"/>
  <c r="S492" i="25" l="1"/>
  <c r="U492" i="25"/>
  <c r="W492" i="25" s="1"/>
  <c r="Q492" i="25"/>
</calcChain>
</file>

<file path=xl/sharedStrings.xml><?xml version="1.0" encoding="utf-8"?>
<sst xmlns="http://schemas.openxmlformats.org/spreadsheetml/2006/main" count="3628" uniqueCount="625">
  <si>
    <t>SU</t>
  </si>
  <si>
    <t>S1</t>
  </si>
  <si>
    <t>S2</t>
  </si>
  <si>
    <t>S3</t>
  </si>
  <si>
    <t>234</t>
  </si>
  <si>
    <t/>
  </si>
  <si>
    <t>8</t>
  </si>
  <si>
    <t>2</t>
  </si>
  <si>
    <t>1</t>
  </si>
  <si>
    <t>005</t>
  </si>
  <si>
    <t>3</t>
  </si>
  <si>
    <t>01</t>
  </si>
  <si>
    <t>7</t>
  </si>
  <si>
    <t>001</t>
  </si>
  <si>
    <t>6</t>
  </si>
  <si>
    <t>4</t>
  </si>
  <si>
    <t>Poistenie do Spol.zdr.poist.</t>
  </si>
  <si>
    <t>Poistenie do ostat.zdrav.pois</t>
  </si>
  <si>
    <t>5</t>
  </si>
  <si>
    <t>002</t>
  </si>
  <si>
    <t>003</t>
  </si>
  <si>
    <t>Urazove poistenie</t>
  </si>
  <si>
    <t>004</t>
  </si>
  <si>
    <t>Invalidné poistenie</t>
  </si>
  <si>
    <t>007</t>
  </si>
  <si>
    <t>Na poistenie do rezervného fondu</t>
  </si>
  <si>
    <t>Internet-poplatok</t>
  </si>
  <si>
    <t>006</t>
  </si>
  <si>
    <t>009</t>
  </si>
  <si>
    <t>010</t>
  </si>
  <si>
    <t>013</t>
  </si>
  <si>
    <t>016</t>
  </si>
  <si>
    <t>Inzercia</t>
  </si>
  <si>
    <t>012</t>
  </si>
  <si>
    <t>014</t>
  </si>
  <si>
    <t>015</t>
  </si>
  <si>
    <t>026</t>
  </si>
  <si>
    <t>027</t>
  </si>
  <si>
    <t>Na odchodné</t>
  </si>
  <si>
    <t>0</t>
  </si>
  <si>
    <t>02</t>
  </si>
  <si>
    <t>03</t>
  </si>
  <si>
    <t>04</t>
  </si>
  <si>
    <t>05</t>
  </si>
  <si>
    <t>06</t>
  </si>
  <si>
    <t>07</t>
  </si>
  <si>
    <t>Zdra.stred.-elektr.energ.</t>
  </si>
  <si>
    <t>Zdravotne stredisko -voda</t>
  </si>
  <si>
    <t>08</t>
  </si>
  <si>
    <t>Klub.zariad.-pranie</t>
  </si>
  <si>
    <t>10</t>
  </si>
  <si>
    <t>rozpočet celkom</t>
  </si>
  <si>
    <t>súčet školstvo</t>
  </si>
  <si>
    <t>bežný rozpočet</t>
  </si>
  <si>
    <t>kapitálový rozpočet</t>
  </si>
  <si>
    <t>pol.č.</t>
  </si>
  <si>
    <t>ZDR</t>
  </si>
  <si>
    <t>Zdrav.Str.-vykurovanie</t>
  </si>
  <si>
    <t>Odvoz kom.odpadu-ZdrStred</t>
  </si>
  <si>
    <t>MFK-el.energia</t>
  </si>
  <si>
    <t>MFK-voda</t>
  </si>
  <si>
    <t>Ruseko-El.energia</t>
  </si>
  <si>
    <t>Ruseko-Plyn+kurič</t>
  </si>
  <si>
    <t>Ruseko-voda</t>
  </si>
  <si>
    <t>Ruseko-čistenie žumpy</t>
  </si>
  <si>
    <t>Klub.zariadenie-Pož.zbr.-plyn</t>
  </si>
  <si>
    <t xml:space="preserve">Bytové hosp.-BND Pohraničn.plyn.+kurič </t>
  </si>
  <si>
    <t>Bytové hosp.-Maďarská 12 plyn+kurič</t>
  </si>
  <si>
    <t>Bytové hosp.-Maďarská 12 údržba</t>
  </si>
  <si>
    <t>Bytové hosp.-Dom.Zahr.-OLO</t>
  </si>
  <si>
    <t>Bytové hosp.-Maďarská 12.-OLO</t>
  </si>
  <si>
    <t>Bytové hosp.-BND-OLO</t>
  </si>
  <si>
    <t>Bytové hosp.-Dom.Zahr.-údrzba</t>
  </si>
  <si>
    <t>Byt.hosp.- Dom.zahr.čistenie žumpy</t>
  </si>
  <si>
    <t>Byt.hosp.- Maďarská.čistenie žumpy</t>
  </si>
  <si>
    <t>Bytové hosp.-BND-vodné+stočné</t>
  </si>
  <si>
    <t>Klub.zariadenie Pož.zbroj.-vodné</t>
  </si>
  <si>
    <t>Bývalá knižnica-fara-El.energia</t>
  </si>
  <si>
    <t>Bývalá knižnica-fara-voda</t>
  </si>
  <si>
    <t>Bývalá knižnica-čistenie žumpy</t>
  </si>
  <si>
    <t>Fitness-plyn+kúrenie</t>
  </si>
  <si>
    <t xml:space="preserve">Nábytok </t>
  </si>
  <si>
    <t>Nákup pozemkov</t>
  </si>
  <si>
    <t>Nákup software</t>
  </si>
  <si>
    <t>Stravovanie a provízia za stravné lístky</t>
  </si>
  <si>
    <t>Projekt Dopravy MČ</t>
  </si>
  <si>
    <t>ZŠ</t>
  </si>
  <si>
    <t>Školský klub detí</t>
  </si>
  <si>
    <t>Školská jedáleň</t>
  </si>
  <si>
    <t>–––-</t>
  </si>
  <si>
    <t>–––</t>
  </si>
  <si>
    <t>––-</t>
  </si>
  <si>
    <t>––</t>
  </si>
  <si>
    <t>–</t>
  </si>
  <si>
    <t>–-</t>
  </si>
  <si>
    <t>Prípravné projekty EU</t>
  </si>
  <si>
    <t>Mimor.odmeny posl.MZ a aktivistom</t>
  </si>
  <si>
    <t xml:space="preserve"> z toho ZŠ:</t>
  </si>
  <si>
    <t>z toho finančné operácie:</t>
  </si>
  <si>
    <t>Bytové hosp.-BND-údržba</t>
  </si>
  <si>
    <t>Parkovné + karty,známky</t>
  </si>
  <si>
    <t>Nájom kopírky, tlačiarne,</t>
  </si>
  <si>
    <t>Natur.mzdy-ošatné,úprava zovň.-matrika</t>
  </si>
  <si>
    <t>Výstavba BND Pohr.ul.</t>
  </si>
  <si>
    <t>09</t>
  </si>
  <si>
    <t>Prehlásené na doktorov</t>
  </si>
  <si>
    <t>Odstupné</t>
  </si>
  <si>
    <t>Poistenie do VŠZP</t>
  </si>
  <si>
    <t>Nemocenské poistenie</t>
  </si>
  <si>
    <t>Starobné poistenie</t>
  </si>
  <si>
    <t>Poistenie v nezamestn.</t>
  </si>
  <si>
    <t>Príspevok do doplnk.dôchod.poist.</t>
  </si>
  <si>
    <t>Cestovné výdavky</t>
  </si>
  <si>
    <t>Rozhlas a televízia</t>
  </si>
  <si>
    <t>Pošta a kuriérska služba</t>
  </si>
  <si>
    <t>Kancelárske stroje a prístroje</t>
  </si>
  <si>
    <t>Reprezentačné výdavky a dary</t>
  </si>
  <si>
    <t>Pohonné hmoty</t>
  </si>
  <si>
    <t>Servis, údržba a opravy doprav.prostr.</t>
  </si>
  <si>
    <t>Náhradné diely na opravy</t>
  </si>
  <si>
    <t>Havarijné poistenie vozidiel</t>
  </si>
  <si>
    <t>Prepravné a dopravné</t>
  </si>
  <si>
    <t>Údržba miestneho rozhlasu</t>
  </si>
  <si>
    <t>Nájomné za garáž</t>
  </si>
  <si>
    <t>Školenia,semináre</t>
  </si>
  <si>
    <t>Znalecké posudky</t>
  </si>
  <si>
    <t>Výdavky na uhr.daní (z úroku...)</t>
  </si>
  <si>
    <t>Prídel do Sociálneho fondu</t>
  </si>
  <si>
    <t>Odmeny na dohody pre Mests.časť</t>
  </si>
  <si>
    <t>Príspevok Miest.fut.klubu</t>
  </si>
  <si>
    <t>Prísp.pre dets.folk.subor</t>
  </si>
  <si>
    <t>Splác.úveru-úroku-dom zahradk.</t>
  </si>
  <si>
    <t>Splác.úveru-úroku-Byt.naj.dom Pohr.</t>
  </si>
  <si>
    <t>Príspevok -m.p. Ruseko</t>
  </si>
  <si>
    <t>Prísp.pre školy,cirkvi,nez.org</t>
  </si>
  <si>
    <t>Pož.ochrana-elekt.energia</t>
  </si>
  <si>
    <t>Pož.ochrana-čistiace potreby</t>
  </si>
  <si>
    <t>Pož.ochrana-vodné</t>
  </si>
  <si>
    <t>Pož.ochrana -plyn+ kurič</t>
  </si>
  <si>
    <t>Pož.ochrana-špec.material-bežný</t>
  </si>
  <si>
    <t>Pož.ochr.-odev ,obuv</t>
  </si>
  <si>
    <t>Pož.ochrana-reprez.vydavky</t>
  </si>
  <si>
    <t>Pož.ochrana-PHM</t>
  </si>
  <si>
    <t>Pož.ochrana -školenia, kurzy</t>
  </si>
  <si>
    <t>Pož.ochrana-súťaže</t>
  </si>
  <si>
    <t>Pož.ochrana -údržba budovy</t>
  </si>
  <si>
    <t>Pož.ochrana-údržba špec.techn.</t>
  </si>
  <si>
    <t>Pož.ochrana-zákonne poistenie</t>
  </si>
  <si>
    <t>Pož.ochrana-náhradne diely</t>
  </si>
  <si>
    <t>Pož.ochrana-batérie</t>
  </si>
  <si>
    <t>Pož.ochrana-mazivá,oleje</t>
  </si>
  <si>
    <t>Pož.ochrana-čistenie žumpy</t>
  </si>
  <si>
    <t xml:space="preserve">Nákup výpoč.techniky </t>
  </si>
  <si>
    <t>Pož.ochrana-špec.materiál-kapitál.</t>
  </si>
  <si>
    <t>Nákup územného plánu MČ</t>
  </si>
  <si>
    <t>Prípravné projekt.práce</t>
  </si>
  <si>
    <t>Výstavba tribúny -FI</t>
  </si>
  <si>
    <t>Výstavba Verejného osvetlenia</t>
  </si>
  <si>
    <t>Splác.úveru-istiny -dom zahrad</t>
  </si>
  <si>
    <t>Splác.úveru-istiny,BND-Pohranicnikov</t>
  </si>
  <si>
    <t>Údržba miest.kom.aj zimná</t>
  </si>
  <si>
    <t>Likvidácia čiernych skládok</t>
  </si>
  <si>
    <t>Údržba verejnej zelene</t>
  </si>
  <si>
    <t>Verejné osvetlenie-elektr.ener</t>
  </si>
  <si>
    <t>Verejné osvetlenie-údržba</t>
  </si>
  <si>
    <t>Bytové hosp.-DomZahr.el.energ.</t>
  </si>
  <si>
    <t>Bytové hosp.-Maďarská 12 el.energia</t>
  </si>
  <si>
    <t>Tuhé palivo-soc.byty-DZ+ kurič</t>
  </si>
  <si>
    <t xml:space="preserve">Bytové hospod-Maďarská 12-voda </t>
  </si>
  <si>
    <t>Byv.MIMI-Mestská pol-elektrina</t>
  </si>
  <si>
    <t>Byv-MIMI-Mestská pol-plyn a kúrenie</t>
  </si>
  <si>
    <t>Byv-MIMI-Mestská pol-voda</t>
  </si>
  <si>
    <t>Zdrav.stred.-údržba</t>
  </si>
  <si>
    <t>Klub.zariadenie-údržba Pož.zbroj.</t>
  </si>
  <si>
    <t>Knižnica-knihy</t>
  </si>
  <si>
    <t>Knižnica-odmeny na dohodu</t>
  </si>
  <si>
    <t>Ostat.kult.činn.-reprez.vydavk</t>
  </si>
  <si>
    <t>Kultúrne podujatia-výdavky-služby</t>
  </si>
  <si>
    <t>Ostat.kult.činn.-odmeny-dohody</t>
  </si>
  <si>
    <t>Dávky soc.pomoci občanom</t>
  </si>
  <si>
    <t>18</t>
  </si>
  <si>
    <t>19</t>
  </si>
  <si>
    <t>20</t>
  </si>
  <si>
    <t>bežné výdavky</t>
  </si>
  <si>
    <t>kapitálové výdavky</t>
  </si>
  <si>
    <t xml:space="preserve">Bývalá knižnica-fara-Plyn  </t>
  </si>
  <si>
    <t>41;46</t>
  </si>
  <si>
    <t>Príprava volieb</t>
  </si>
  <si>
    <t>Bytové hosp-Pri kaštieli-voda</t>
  </si>
  <si>
    <t>11</t>
  </si>
  <si>
    <t>Budova pošty- El. energia</t>
  </si>
  <si>
    <t>SKRYŤ</t>
  </si>
  <si>
    <t>Budova pošty- čistenie žumpy</t>
  </si>
  <si>
    <t>Budova pošty plyn + kúrenie</t>
  </si>
  <si>
    <t>Budova Pošty-OLO</t>
  </si>
  <si>
    <t>Bežné transfery neziskov.org. (členské)</t>
  </si>
  <si>
    <t>Výstavba bytov - ekon kniž</t>
  </si>
  <si>
    <t>EU - náučný chodník 2007-2008</t>
  </si>
  <si>
    <t>Presunuté do položky zdr str plyn + kúrenie</t>
  </si>
  <si>
    <t>Bytové hosp. Prečerp.stanica Keltská</t>
  </si>
  <si>
    <t xml:space="preserve">Byt. Hosp- Dažďová voda </t>
  </si>
  <si>
    <t>Zmluvné služby-staveb.poriadok a školst.</t>
  </si>
  <si>
    <t>1351, 1352,11G5</t>
  </si>
  <si>
    <t>17</t>
  </si>
  <si>
    <t>12</t>
  </si>
  <si>
    <t>2.1</t>
  </si>
  <si>
    <t>Pož.ochr.-poplatky a odvody</t>
  </si>
  <si>
    <t>Nákup všeob. vybavenia MČ</t>
  </si>
  <si>
    <t>22</t>
  </si>
  <si>
    <t xml:space="preserve">Výstavba ihrísk </t>
  </si>
  <si>
    <t>Elektrická energia MČ-aj Kul.Dom.</t>
  </si>
  <si>
    <t>Plyn MČ v kult.dome</t>
  </si>
  <si>
    <t>Údržba budov, objektov a ich častí MČ</t>
  </si>
  <si>
    <t>Všeobecné služby pre MČ</t>
  </si>
  <si>
    <t>Auditorské, poradenské služby</t>
  </si>
  <si>
    <t>Poistné (budovy,stavby,hnut.maj. atď.)</t>
  </si>
  <si>
    <t>Nákup dopr. prostr Ruseko</t>
  </si>
  <si>
    <t>Projekt zelene (Generel zelene)</t>
  </si>
  <si>
    <t xml:space="preserve">Výst.chodnikov a zást. </t>
  </si>
  <si>
    <t>PHSR</t>
  </si>
  <si>
    <t>Výstavba náhrad. bývania</t>
  </si>
  <si>
    <t>Výstavba haly Ruseko</t>
  </si>
  <si>
    <t>kúrenie je zatiaľ odpojené</t>
  </si>
  <si>
    <t>Zdrav.stredisko-plyn+ kúrenie</t>
  </si>
  <si>
    <t>starosta</t>
  </si>
  <si>
    <t>Byt.hosp. El.-Vývojová 10 byty</t>
  </si>
  <si>
    <t>Rekonštrukcia MÚ-Kult. Dom</t>
  </si>
  <si>
    <t>Osadenie nových smetných košov</t>
  </si>
  <si>
    <t>Retardéry</t>
  </si>
  <si>
    <t>Výstavba Keltskej ul. a TI</t>
  </si>
  <si>
    <t>Vypracoval : Ing.Holúbek</t>
  </si>
  <si>
    <t>031</t>
  </si>
  <si>
    <t>Pokuty a penále</t>
  </si>
  <si>
    <t>Progr./ podprogr.</t>
  </si>
  <si>
    <t>Tarif plat- Služby verejnosti</t>
  </si>
  <si>
    <t>FNC    4</t>
  </si>
  <si>
    <t>FNC    3</t>
  </si>
  <si>
    <t>FNC    2</t>
  </si>
  <si>
    <t>FNC   1</t>
  </si>
  <si>
    <t>Údržba výpočtovej tech,softw.,siete</t>
  </si>
  <si>
    <t>Odvoz komunál. odpadu-OLO MÚ</t>
  </si>
  <si>
    <t>Vybav.prev.priest.a všeob. materiál</t>
  </si>
  <si>
    <t>Knihy,noviny,odborné publik,zákony</t>
  </si>
  <si>
    <t>Výstavba-dobudov. doprav.značenia</t>
  </si>
  <si>
    <t>Rekonštruk.-sochy a pamiatk.objekty</t>
  </si>
  <si>
    <t xml:space="preserve">Bytové hosp.-BND Pohraničn.el.ener. </t>
  </si>
  <si>
    <t>Byt.hos. Prečerp.stanica Prím.býv.elek.</t>
  </si>
  <si>
    <t xml:space="preserve">Bytové hos.-Dom.Zahr.Balk.280-voda </t>
  </si>
  <si>
    <t>Bytové hosp.-Balk. 23=Keltská-voda</t>
  </si>
  <si>
    <t>Byv-MIMI-Mestská pol-čisten. žumpy</t>
  </si>
  <si>
    <t>Klub.zariadenia Pož.Zbr.-el.energia</t>
  </si>
  <si>
    <t>Klub.zariadenie Pož.zbr.-čist. žumpy</t>
  </si>
  <si>
    <t>Ostat.kult.činn.-prev.priest.-pristr.,nár.</t>
  </si>
  <si>
    <t>Ostat.kult.činn.-propag.a rekl,Rus.Noviny</t>
  </si>
  <si>
    <t>POL   1</t>
  </si>
  <si>
    <t>POL   2</t>
  </si>
  <si>
    <t>POL   3</t>
  </si>
  <si>
    <t>POL   4</t>
  </si>
  <si>
    <t>1.1.0</t>
  </si>
  <si>
    <t>3.1.0</t>
  </si>
  <si>
    <t>Príplatky - osob., za riadenie- plánovanie, manaž.kontrola</t>
  </si>
  <si>
    <t>Tarifný plat-Plánovan.,manaž.,kontrola</t>
  </si>
  <si>
    <t xml:space="preserve">Odmeny-KZ-Plánovan., man.,kontrola </t>
  </si>
  <si>
    <t xml:space="preserve">Odmeny-KZ-Služby verejnosti </t>
  </si>
  <si>
    <t>Odmeny-ZoVPvoVZ-Služby verejnosti</t>
  </si>
  <si>
    <t>Odmeny za prac.zásl.pri 50 r.veku- Plán.,manaž.,kontrola</t>
  </si>
  <si>
    <t>Odmeny za prac.zásl.pri 50 r.veku- Služby verejnosti</t>
  </si>
  <si>
    <t>Prís.na udržiav. stojiska kontajnerov</t>
  </si>
  <si>
    <t>2.3.0</t>
  </si>
  <si>
    <t>2.2.0</t>
  </si>
  <si>
    <t>3.2.0</t>
  </si>
  <si>
    <t>Údržba web stránky</t>
  </si>
  <si>
    <t>11.0.0</t>
  </si>
  <si>
    <t>5.0.0</t>
  </si>
  <si>
    <t>?</t>
  </si>
  <si>
    <t>4.0.0</t>
  </si>
  <si>
    <t>8.1.0</t>
  </si>
  <si>
    <t>8.2.0</t>
  </si>
  <si>
    <t>2.1.0</t>
  </si>
  <si>
    <t>10.1.0</t>
  </si>
  <si>
    <t>3.3.0</t>
  </si>
  <si>
    <t>2.4.0</t>
  </si>
  <si>
    <t>Nákup výpoč.techniky EU cyklotrasy</t>
  </si>
  <si>
    <t>Kamery</t>
  </si>
  <si>
    <t>1.2.0</t>
  </si>
  <si>
    <t>6.0.0</t>
  </si>
  <si>
    <t>Projeková dokum. - pož.ochr,iné</t>
  </si>
  <si>
    <t xml:space="preserve">EIA </t>
  </si>
  <si>
    <t>stojisko kontajnerov</t>
  </si>
  <si>
    <t>7.2.0</t>
  </si>
  <si>
    <t>7.1.0</t>
  </si>
  <si>
    <t>Rekonštrukcie Školskej jedálne</t>
  </si>
  <si>
    <t>7.3.0</t>
  </si>
  <si>
    <t>10.2.0</t>
  </si>
  <si>
    <t>7.4.0</t>
  </si>
  <si>
    <t>9.0.0</t>
  </si>
  <si>
    <t>údržby realizuje Ruseko</t>
  </si>
  <si>
    <t>Nákup doprav. Prostriedkov</t>
  </si>
  <si>
    <t>Rekonštr. Základnej školy</t>
  </si>
  <si>
    <t>Opatrovanie občanov, ústavná starost.</t>
  </si>
  <si>
    <t>SPOLU za Podprogram</t>
  </si>
  <si>
    <t>Podprogram 1.1.0 Manažment mestskej časti</t>
  </si>
  <si>
    <t>Podprogram 1.2.0 Strategické plánovanie</t>
  </si>
  <si>
    <t>Podprogram 2.1.0 Organizácia volieb</t>
  </si>
  <si>
    <t>Podprogram 2.2.0 Informačné a telekomunikačné technológie</t>
  </si>
  <si>
    <t>Podprogram 2.3.0 Prevádzka a externé služby</t>
  </si>
  <si>
    <t>Vodné a stočné MČ aj Kult. dom</t>
  </si>
  <si>
    <t>Podprogram 3.1.0 Administratívne služby pre všetkých</t>
  </si>
  <si>
    <t>Podprogram 3.2.0 Propagácia a informovanie</t>
  </si>
  <si>
    <t>Podprogram 2.4.0 Vzdelávanie zamestnancov</t>
  </si>
  <si>
    <t>Podprogram 3.3.0 Podpora občianskych združení a mimovládnych organizácií</t>
  </si>
  <si>
    <t>Podprogram 7.1.0 Základná škola</t>
  </si>
  <si>
    <t>Podprogram 7.2.0 Materská škola</t>
  </si>
  <si>
    <t>Podprogram 7.3.0 Školská jedáleň</t>
  </si>
  <si>
    <t>Podprogram 7.4.0 Školský klub detí</t>
  </si>
  <si>
    <t>Podprogram 8.1.0 Kultúrne aktivity</t>
  </si>
  <si>
    <t>Podprogram 8.2.0 Športová činnosť na území MČ</t>
  </si>
  <si>
    <t>Podprogram 10.1.0 Bytové hospodárstvo</t>
  </si>
  <si>
    <t>Finančné operácie</t>
  </si>
  <si>
    <t>Podprogram 10.2.0 Občianska vybavenosť</t>
  </si>
  <si>
    <t>Program 9.0.0 Sociálne služby</t>
  </si>
  <si>
    <t>Program 6.0.0 Komunikácie a verejné priestranstvá</t>
  </si>
  <si>
    <t>Program 5.0.0 Odpadové hospodárstvo</t>
  </si>
  <si>
    <t>Program 4.0.0 Bezpečnosť a verejný poriadok</t>
  </si>
  <si>
    <t>Program 11.0.0 Prostredie pre život</t>
  </si>
  <si>
    <t>SPOLU za Program</t>
  </si>
  <si>
    <t>1151,1152,11G5</t>
  </si>
  <si>
    <t>23</t>
  </si>
  <si>
    <t>24</t>
  </si>
  <si>
    <t>25</t>
  </si>
  <si>
    <t>26</t>
  </si>
  <si>
    <t xml:space="preserve">111 , 43 , 52 </t>
  </si>
  <si>
    <t>tmobile:</t>
  </si>
  <si>
    <t>úver z rotu</t>
  </si>
  <si>
    <t>Splác.- istiny-úver stroje Ruseko</t>
  </si>
  <si>
    <t xml:space="preserve">Splácanie úveru -úroku-stroje Ruseko </t>
  </si>
  <si>
    <t>Povinnosť stanovená pre obce</t>
  </si>
  <si>
    <t>Koncep. rozvoja inf. syst</t>
  </si>
  <si>
    <t>Špec.služby-monitoring,bezp.služby..</t>
  </si>
  <si>
    <t>Nájomníci si OLO hradia sami.</t>
  </si>
  <si>
    <t>2yy</t>
  </si>
  <si>
    <t>Stroje-projekt environ. fond.</t>
  </si>
  <si>
    <t>Výstavba -byty Vývojová</t>
  </si>
  <si>
    <t>EU - cyklotrasa- Servus Pontis</t>
  </si>
  <si>
    <t>EU - cyklotrasa- EUROVELO 6</t>
  </si>
  <si>
    <t>Projekt Cyklotrasy- Eurovelo 6 cezhraničná spolupráca Maďarsko.</t>
  </si>
  <si>
    <t>Všeob.mat EU-cykloch-Servus Pontis</t>
  </si>
  <si>
    <t>Všeob.mat EU-cykloch-Eurovelo 6</t>
  </si>
  <si>
    <t>Všeob služ EU-cykloch-Eurovelo 6</t>
  </si>
  <si>
    <t xml:space="preserve">Všeob sl. EU-cykloch-Servus Pontis </t>
  </si>
  <si>
    <t>v druhej polovici 2009 bolo prehlásené na BVS</t>
  </si>
  <si>
    <t>Budova pošty - voda</t>
  </si>
  <si>
    <t>Budova pošty je napojená na kanalizáciu</t>
  </si>
  <si>
    <t>Splác.úveru istiny- EU- Servus Pontis</t>
  </si>
  <si>
    <t>Splác.úveru istiny- EU- Eurovelo 6</t>
  </si>
  <si>
    <t>Spl.úveru istiny- EU- Regen. sídla</t>
  </si>
  <si>
    <t>Splác. úver-úrok EU Reg. Sídla-Nám.</t>
  </si>
  <si>
    <t>Splác. úver-úrok EU Servus Pontis</t>
  </si>
  <si>
    <t>Splác. úver-úrok EU Eurovelo 6</t>
  </si>
  <si>
    <t>Splác. Úveru-úrok byty Vývojová</t>
  </si>
  <si>
    <t>Byt.hos.- voda Vývojová ul- nové byty</t>
  </si>
  <si>
    <t>Výdavky rozpočet MČ Bratislava - Rusovce</t>
  </si>
  <si>
    <t>111,43,52</t>
  </si>
  <si>
    <t>Splác.úver-istiny-byty Vývojová</t>
  </si>
  <si>
    <t>1151, 1152 ?</t>
  </si>
  <si>
    <t>1151, 1152?</t>
  </si>
  <si>
    <t>27</t>
  </si>
  <si>
    <t>43, 1151, 1152,11G5</t>
  </si>
  <si>
    <t>Na základe usmernenia presun rozpočtovaných prostriedkov na iné poisťovne (SZP bola zrušená)</t>
  </si>
  <si>
    <t>Prípl. - osobné, iné, za riadenie-Služby verejnosti</t>
  </si>
  <si>
    <t>Odmeny-Zák.o VP vo VZ,Obec. Zr.-Plán.,man.,kont.</t>
  </si>
  <si>
    <t>Projekt Cyklotrasy Servus Pontis- cezhr spolup Rakúsko- položky rozp. 2.2.6,2.2.14,2.2.17 (ERDF).ERFD 85%z95%(0,8947)= 18100;ŠR 10%z95%(0,1053)= 2130</t>
  </si>
  <si>
    <t>Projekt Cyklotrasy- Eurovelo 6 cezhraničná spolupráca Maďarsko. Pol. rozp. 4.9.2,,4.9.6, 5.1.2,,7.3. ERFD 85%z95%(0,8947);ŠR 10%z95%(0,1053)</t>
  </si>
  <si>
    <t>Úver zo ŠFRB na 9 bytov Vývojová</t>
  </si>
  <si>
    <t>V r. 2011- platby za el. en.- vlastníci bytov poverili správcovskú spoločnosť.</t>
  </si>
  <si>
    <t>Byt. hosp.-Vývojová-nové byty-údrž.</t>
  </si>
  <si>
    <t>Výstavba TI-Maďarská a Gerulatská</t>
  </si>
  <si>
    <t>Výstavba bytov- Gerulatská (fitness)</t>
  </si>
  <si>
    <t>Plánovaná prestavba budovy býv. fitness centra na byty.</t>
  </si>
  <si>
    <t>EU projekt námestia.Úver na predfinancovanie eu projektu (o preplatenie výdavkov sa žiada po ich úhrade), tiež úver na doplňujúce práce a trhovisko.</t>
  </si>
  <si>
    <t>14</t>
  </si>
  <si>
    <t xml:space="preserve">                                                                                   </t>
  </si>
  <si>
    <t>Schválený rozpočet - výdavky v EUR</t>
  </si>
  <si>
    <t xml:space="preserve">Úrok Inv.úver Reg.sídla,trhovis.,Serv.P   </t>
  </si>
  <si>
    <t>Projekt Cyklotrasy Servus Pontis- cezhraničná spolupráca Rakúsko. položky mimo všeob mat.ERDF 85%z95%(0,8947);ŠR 10%z95%(0,1053)</t>
  </si>
  <si>
    <t>Projekt Cyklotrasy- Eurovelo 6 cezhraničná spolupráca Maďarsko. Polož. mimo vš. Mat.ERFD 85%z95%(0,8947);ŠR 10%z95%(0,1053)</t>
  </si>
  <si>
    <t>rátané podľa zostatku úveru a odhadovanej doby splatenia úveru.</t>
  </si>
  <si>
    <t>Nájom garáže bol ukončený.</t>
  </si>
  <si>
    <t>Projekt Cyklotrasy Servus Pontis- cezhraničná spolupráca Rakúsko (ERDF).Tu je riešená aj Vývojová ulica a parkovanie pri Zš  v rokoch 2011 a 2012,</t>
  </si>
  <si>
    <t>Spl.istiny-Inv.úver Reg.sídl,trh.,Serv.P</t>
  </si>
  <si>
    <t>Byt.hosp. El.-Vývojová 8A-nové byty</t>
  </si>
  <si>
    <t xml:space="preserve">Rekonštrukcie objektov </t>
  </si>
  <si>
    <t>Rekon.a výstavba- cirkvi</t>
  </si>
  <si>
    <t>V zmysle príslušných právnych predpisov.</t>
  </si>
  <si>
    <t>Elektronizácia služieb bratisl.samosp.</t>
  </si>
  <si>
    <t>Objekt býv.potravín je napojený na žumpu domu záhr. Dom záhr. bude pravdepodobne využívaný.</t>
  </si>
  <si>
    <t>1151, 1152, 11G5</t>
  </si>
  <si>
    <t>Dezinf.,deratiz.,dezinsekc.,asanácia</t>
  </si>
  <si>
    <t>Rátané podľa zostatku úveru a odhadovanej doby splatenia úveru a odhadovanej referenčnej sadzby. Prepodklad splatenia úveru je podľa aktuálnych informácií riadiaceho orgánu medzi 12/2013-03/2014.</t>
  </si>
  <si>
    <t>V r2013  podľa  zostatku úveru a odhadovanej doby splatenia úveru a odhadovanej referenčnej sadzby. Úver bol splatený v roku 2013.</t>
  </si>
  <si>
    <t>Úver na predfinancovanie eu projektu (o preplatenie výdavkov sa žiada po ich úhrade). Projekt cyklotrasy- Rakúsko. Prepodklad splatenia úveru je podľa aktuálnych informácií riadiaceho orgánu o preplácaní medzi 12/2013-03/2014.</t>
  </si>
  <si>
    <t>Úver na predfinancovanie eu projektu (o preplatenie výdavkov sa žiada po ich úhrade). Projekt cyklotrasy- Maďarsko. Úver bol splatený v r.2013.</t>
  </si>
  <si>
    <t>Dom záhradkárov bude využívaný (pravdepodobne bez intenzívnejšieho kúrenia).</t>
  </si>
  <si>
    <t>Ruseko-nákup strojov,náradia,dopr.pr.</t>
  </si>
  <si>
    <t>R2013-2014- výstavba komunik., vsak.jám, ver. osv. Zniženie je možné, pretože časť prác bola uhradená v závere roka 2013.</t>
  </si>
  <si>
    <t xml:space="preserve">Výkon školského úradu; +iné. Zníženie na základe skutočného vývoja. </t>
  </si>
  <si>
    <t>Poplatky banke (vedenie účtu,prevody,úver. pop.)</t>
  </si>
  <si>
    <t>V r.2013 zníženie na základe posunu prác, ktoré nebudú dokončené v r.2013 a teda ani hradené. R2015 rekonštrukcie vozovky. Zvýšenie na základe väčšieho rozsahu prác pri rekonštrukcii vozovky. Získaná dotácia z BSK na rekonštr. Ciest.R.2016 rekonštrukcie vozovky.</t>
  </si>
  <si>
    <t>003;002;006</t>
  </si>
  <si>
    <t>1;3;3</t>
  </si>
  <si>
    <t>Rekonštr. Materskej školy-</t>
  </si>
  <si>
    <t>Transfery obciam</t>
  </si>
  <si>
    <t>Objekt bude prenajímaný, prehlásenie na nájomcu.</t>
  </si>
  <si>
    <t>Geodetické  práce</t>
  </si>
  <si>
    <t>Oficiálna web stránka MČ Rusovce. Zvýšenie- väčší web priestor.</t>
  </si>
  <si>
    <t>Spl.inv. úveru na financovanie dodatoč. výdavkov súvisiacich s rek. námestia, výstavbou trhoviska a projektom Servus Pontis. Rátané podľa zostatku úveru a a odhadovanej referenčnej sadzby.</t>
  </si>
  <si>
    <t>Od r.2017 je objekt napojený na kanalizáciu.</t>
  </si>
  <si>
    <t>Objekt bude prenajímaný. Zníženie na základe zálohových platieb určených dodávateľom energie. Odber prehlásený na nájomcu.</t>
  </si>
  <si>
    <t>Objekt bude prenajímaný.Od r.2017 je realizované napojenie na kanalizáciu.</t>
  </si>
  <si>
    <t>EU projekt realizovaný spolu s Hl. m. SR Bratislava na elektronizáciu služieb BA a mestských častí.</t>
  </si>
  <si>
    <t>Nájomné za prenájom pozemkov</t>
  </si>
  <si>
    <t>Rekonštrukcie námestia,Reg.sídla</t>
  </si>
  <si>
    <t>MZ 25.9.18 Nákup plne elektr. automobilu, vysúťaž. cena cez elektron.systém je 33.000 € a 480€ sú výdavky na celý proces verej. obst. Priznaná dotácia z environ.fondu 28 880€. Nabíjacia stanica pre rýchlejšie nabíj. cca 3.500€ je v položke č.251 Rek.MÚ, kult.dom v poznámke, nerealizované.</t>
  </si>
  <si>
    <t>Byty (bytový dom) dokončené v r.2011</t>
  </si>
  <si>
    <t>Očakávaná skutočnosť výdavky v EUR</t>
  </si>
  <si>
    <t>Schválený rozpočet po úpravách (do 31.12.) výdavky v EUR</t>
  </si>
  <si>
    <t>Pož.ochrana-telefón, internet</t>
  </si>
  <si>
    <t>64a</t>
  </si>
  <si>
    <t>Participatívny rozpočet</t>
  </si>
  <si>
    <t>Od r.2020 je predpoklad napojenia na kanalizáciu.</t>
  </si>
  <si>
    <t>R.2020 Presun do progr.  4.0.0. na položku .požiarnej ochrany-el., po rekonštr. bude v tomto priestore šatňa hasičov.</t>
  </si>
  <si>
    <t>R.2020 Presun do progr.  4.0.0. na položku .požiarnej ochrany-plyn, po rekonštr. bude v tomto priestore šatňa hasičov.</t>
  </si>
  <si>
    <t>R.2020 Presun do progr.  4.0.0. na položku .požiarnej ochrany-voda, po rekonštr. bude v tomto priestore šatňa hasičov.</t>
  </si>
  <si>
    <t>Od r.2020 je predpoklad napojenia na kanalizáciu a presun do progr.4.0.0. na položku požiarnej ochrany-voda.</t>
  </si>
  <si>
    <t>Objekt bude prenajímaný.Od r.2017 je realizované napojenie na kanalizáciu a teda aj účtovanie stočného. R.2020 presun na položku Maďarská  12 -voda v progr. 10.1.0.</t>
  </si>
  <si>
    <t>1AA1,1AA2,11GE</t>
  </si>
  <si>
    <t>EÚ-Gerulata-Carnuntum (bežné výd.)</t>
  </si>
  <si>
    <t>R.2021-2022 EÚ projekt Gerulata-Carnuntum- Zažite históriu</t>
  </si>
  <si>
    <t>43, 1AA1,1AA2,11GE</t>
  </si>
  <si>
    <t>1AA1,1AA2,11GE,43</t>
  </si>
  <si>
    <t>EU Projekty 2020-2023-Otočisko Aut.</t>
  </si>
  <si>
    <t>240a</t>
  </si>
  <si>
    <t>29</t>
  </si>
  <si>
    <t>EÚ- Gerulata-Carnuntum</t>
  </si>
  <si>
    <t>7, 6</t>
  </si>
  <si>
    <t>1, 0</t>
  </si>
  <si>
    <t xml:space="preserve">001    ,   </t>
  </si>
  <si>
    <t>7 ,   0</t>
  </si>
  <si>
    <t>Civil.ochrana-nákup ochr.prostr.,iné výdavky</t>
  </si>
  <si>
    <t>6, 6</t>
  </si>
  <si>
    <t>3, 0</t>
  </si>
  <si>
    <t>3,   0</t>
  </si>
  <si>
    <t>007,  0</t>
  </si>
  <si>
    <t>R19:Tu bol zahrnutý aj zostatok z predch roku (príjem bol z fin.oper.)</t>
  </si>
  <si>
    <t>13</t>
  </si>
  <si>
    <t>Od r.2020 je zavedenie kanalizácie</t>
  </si>
  <si>
    <t>Plnenie rozpočtu v EUR zaokrúhlené na desiatky EUR</t>
  </si>
  <si>
    <t>Telefón,mobily,iné telek.popl.,rozhl. a televízia, pošta a kuriér.sl.</t>
  </si>
  <si>
    <t>Zrušená položka a presunutá do položky č.28- Telef.,mobily, iné tel.popl.</t>
  </si>
  <si>
    <t xml:space="preserve">Zrušená položka a presunutá do položky č.28- Telef.,mobily, iné tel.popl. </t>
  </si>
  <si>
    <t>Kanc.potreby, papier, čistiace potreby tlačívá,mapy,  kvety, vence, vizitky, vybavenie prev.priest. a všeob.materiál, atď.</t>
  </si>
  <si>
    <t>MZ 12.11.19 Zvýšenie z dôvodu nákupu vybav. do hasič. zbr. (tan., šálky,poh.,príb.,bežné vyb kuchyne) rozpis v dôvod.správe. MZ 24.11.2020 Zvýšenie z dôvodu potreby materiálu na havarijné a menšie opravy v budovách, výmenu nefunkčných zámkov a kľúčov. MZ 24.11.21 členovia komisií a predsedovia komisií sa vzdali odmien 2.000€ v prospech nákupu obrusov a prenos.reproduktora s prehrávaním=presun z pol. č.112 Mimor.odmeny posl.MZ a aktivistom. R.22- Zrušená položka a presunutá do položky č.39- Kanc. potreby.</t>
  </si>
  <si>
    <t>Zákonné a havarijné poistenie vozidiel</t>
  </si>
  <si>
    <t>R.22- Zrušená položka a presunutá do položky č.56- Zákon. Pois.</t>
  </si>
  <si>
    <t>V minul.zvýšenie na základe zvýšenia poplatku hlavného mesta za veterinárnu asanáciu. R.22- Zrušená položka a presunutá do položky č.76- Revízie a kontroly.</t>
  </si>
  <si>
    <t>Advokátske služby,znalec.posudky,geodet. práce</t>
  </si>
  <si>
    <t>Posudky v súvislosti s predajom pozemkov, zápisom nehnuteľností,stavbami, pripravovanými projektmi. R.2015-Zníženie na základe menšieho počtu posudkov. R.19 menší počet posudkov. R.22- Zrušená položka a presunutá do položky č.87- Advokátske služby, znal.posudky, geod.pr.</t>
  </si>
  <si>
    <t>Viaceré geodetické práce sú riešené v rámci kapitálových výdavkov. MZ 24.11.21 Zníženie a presun na ŠJ, práce budú realizované v menšom rozsahu. R.22- Zrušená položka a presunutá do položky č.87- Advokátske služby, znal.posudky, geod.pr.</t>
  </si>
  <si>
    <t>Výdavky na úhradu popl.a odvodov, poplatky banke, úhrada daní</t>
  </si>
  <si>
    <t>R.22- Zrušená položka a presunutá do položky č.100- Výdavky na úhradu popl. a odvodov, úhrada daní</t>
  </si>
  <si>
    <t>MZ 24.11.2020 Zvýšenie z dôvodu zvýšenia poplatkov bánk (aj hotovostné vklady občanov), presun z položky č.100 Výdavky na úhradu popl. a odvodov. R.2021- Zvýšenie z dôvodu zvýš. poplatkov a potreby projektov.účtov. R.22- Zrušená položka a presunutá do položky č.100- Výdavky na úhradu popl. a odvodov, úhrada daní</t>
  </si>
  <si>
    <t xml:space="preserve">R.19 plnenie sobášiaci. R.20 zástupca starostky sa vzdal odmien. V Plán. rozp. r.21-23 je suma na sobášiacich a mimor. odmeny komisií, hasičov. MZ 24.11.21 Hasič. zbor sa vzdal odmien 300€ v prospech pož. ochr.- údržba špec.tech.=pol.č.169; členovia a predsedovia komisií sa vzdali odmien 2.000€ v prospech nákupu obrusov a prenos.reproduktora s prehrávaním= pol. č. 46 Vybav.prev.priest.a všeob.mat.v progr.2.3.0. R.22- Zrušená položka a presunutá do položky č.111- Odmeny poslancom </t>
  </si>
  <si>
    <t>EÚ-Rekonštr.kult.sály v Rusovciach</t>
  </si>
  <si>
    <t>Od r.2020 je  napojenie na kanalizáciu a teda aj stočné.</t>
  </si>
  <si>
    <t>Odmeny poslancom MZ, Mimoriadne odmeny posl., komisií</t>
  </si>
  <si>
    <t>Revízie a kontroly zariadení, dezinf.,deratiz.,dezinsekc.,asanácia</t>
  </si>
  <si>
    <t>Radovan Jenčík</t>
  </si>
  <si>
    <t>R.2021-2022 EÚ projekt Gerulata-Carnuntum- Zažite históriu, aj vjazdy k domom. MZ 22.12.22 Zvýšenie z dôvodu naviac prác a indexácie (nárastu) cien materiálov a prác.</t>
  </si>
  <si>
    <t>R.2022- zahrnuté len spolufinancovanie EÚ proj. a práce nad limit projektu, v prípade schválenia projektu bude celková čiastka výdavkov hrubým prepočtom 220.000 € ( z toho dotácia 190.000€=95% oprávnených výdavkov). MZ 22.12.22 Presun na pol.č.240a EÚ Gerulata Carnuntum, posun projektu Rek.kult.sály.</t>
  </si>
  <si>
    <t>Tovary a služby</t>
  </si>
  <si>
    <t>Mzdy, platy</t>
  </si>
  <si>
    <t>Bežné transfery</t>
  </si>
  <si>
    <t>Prípravná a proj.dok.</t>
  </si>
  <si>
    <t>Obstaranie kapitál.aktív (softw., výpoč.technika)</t>
  </si>
  <si>
    <t>Tovary a služby (aj energie)</t>
  </si>
  <si>
    <t>Obstaranie kapitál.aktív (vybavenie, rekonš. budov)</t>
  </si>
  <si>
    <t>Poistné a prísp.do poisťovní (odvody)</t>
  </si>
  <si>
    <t>Tovary a služby (aj dohody)</t>
  </si>
  <si>
    <t>Bežné transfery (odstupné, odchodné)</t>
  </si>
  <si>
    <t>Tovary a služby (web, rozhlas, noviny)</t>
  </si>
  <si>
    <t>Obstaranie kapitál.aktív (vybavenie, kamery)</t>
  </si>
  <si>
    <t xml:space="preserve">Tovary a služby </t>
  </si>
  <si>
    <t>Splácanie úrokov, ost. platby súvis. s úverom</t>
  </si>
  <si>
    <t>Obstaranie kapitál.aktív (proj.dok., výstavba, rekonštr.)</t>
  </si>
  <si>
    <t>Splácanie istín k úverom</t>
  </si>
  <si>
    <t>Bežné výdavky ZŠ</t>
  </si>
  <si>
    <t>Bežné výdavky MŠ</t>
  </si>
  <si>
    <t>Bežné výdavky ŠJ</t>
  </si>
  <si>
    <t>Bežné výdavky ŠKD</t>
  </si>
  <si>
    <t>Tovary a služby (aj energie a dohody)</t>
  </si>
  <si>
    <t>Bežné transfery (dotácie)</t>
  </si>
  <si>
    <t>Bežné transfery ( Ruseku)</t>
  </si>
  <si>
    <t>Kapitálové transfery (dotácie)</t>
  </si>
  <si>
    <t xml:space="preserve">R19 Cyklochodník Gašt.alej  a revitaliz. otočiska autobusov MZ 25.6.19 projekt nebude v r.19 realiz., bude podaný nový (pozmenený) projekt. R.20 Proj. Revitaliz. otočiska autobusov a cyklochodník smer Gašt.alej. R.2021-2023 Proj.  Revitaliz. otočiska autobusov a cyklochodník smer Gašt.alej (aj umelé zavlažovanie a projekt. org. dopravy). MZ 26.9.2023 dofinancovanie z dôvodu nevyhnutných naviac prác, posudkov a rozborov ku kolaudácii, náročnejšieho administratívneho ukončenia projektu (projekt. manažment)  = financie z proj. Rieš. migr. výziev (Ukrajina). </t>
  </si>
  <si>
    <t>Obstaranie obchod.podielov</t>
  </si>
  <si>
    <t>240b</t>
  </si>
  <si>
    <t>30</t>
  </si>
  <si>
    <t>1P01, 43</t>
  </si>
  <si>
    <t>EÚ-Vybudovanie cyklotrasy Bratislava-Rusovce</t>
  </si>
  <si>
    <t>Internetové pripojenie, pevná linka bola zrušená vzhľadom na výšku poplatku.</t>
  </si>
  <si>
    <t>19, 21</t>
  </si>
  <si>
    <t>MŠ- zo štátneho rozpočtu od r.2025</t>
  </si>
  <si>
    <t>Vyplatenie za 2 roky v r.2025</t>
  </si>
  <si>
    <t>07, 08</t>
  </si>
  <si>
    <t>Úrok úver Nadstavba ŠJ- inv.úver, od r.2025 úver Mat.tech. vybav. a rek. multifunk.ihriska ZŠ</t>
  </si>
  <si>
    <t>Spl.istiny-úver Nadstavba ŠJ-inv. Úver, od r.2025 úver Mat.tech. vybav. a rek. multifunk.ihriska ZŠ</t>
  </si>
  <si>
    <t>R.2023-2024 Úver na financovanie nadstavby, rekonš. a prístavby škol.jedálne (rozšírenie kapacity ZŠ). Od r.2025 úver Mat.tech. vybav. a rek. multifunk.ihriska ZŠ.</t>
  </si>
  <si>
    <t>Rekonštrukcia starej budovy MÚ (sídla pošty)</t>
  </si>
  <si>
    <t>Zníženie podľa skutoč.vývoja. R.2025- Zvýšenie poistenia a nový majetok.</t>
  </si>
  <si>
    <t>140a</t>
  </si>
  <si>
    <t>Úrok-Dlhodobý investič.úver na kapitál.výd. prijatý v r.2025</t>
  </si>
  <si>
    <t>284a</t>
  </si>
  <si>
    <t>Splác. istiny-Dlhodobý invest.úver na kapit.výd. prijatý v r.2025</t>
  </si>
  <si>
    <t>Informatívny stĺpec</t>
  </si>
  <si>
    <t>Poznámky - predpokladaná hodnota položiek</t>
  </si>
  <si>
    <t>Rekonštr. miestn.komunikácií, výsadba zelene</t>
  </si>
  <si>
    <t>Cyklotrasa Gašt.alej. R.2024 príprava. R.2025 Realizácia-predpok.hodnota zákazky. R.2026- Pokračovanie - cyklotrasa Gašt.alej na hrádzu- prepoj. Eurovelo 6-predpok.hodnota.</t>
  </si>
  <si>
    <t>43, 1PO1</t>
  </si>
  <si>
    <t>43, 1PO1, 111</t>
  </si>
  <si>
    <t>41, 111</t>
  </si>
  <si>
    <t>% plnenia rozpočtu</t>
  </si>
  <si>
    <t>k 30.6.2025</t>
  </si>
  <si>
    <t>Rozpočet po úpravách k 30.6.</t>
  </si>
  <si>
    <t>Mzdy za 5 mesiacov.</t>
  </si>
  <si>
    <t>Sem boli zahrnutí aj pracovníci spoločného stavebného úradu.  Mzdy za 5 mesiacov.</t>
  </si>
  <si>
    <t>Sem boli zahrnutí aj pracovníci spoločného stavebného úradu. Mzdy za 5 mesiacov.</t>
  </si>
  <si>
    <t>MZ 26.06.2025 Odmeny podľa vyššej kolektívnej zmluvy ("800" Eur) financované z dotácie zo štátneho rozpočtu. Plnenie: Mzdy za 5 mesiacov.</t>
  </si>
  <si>
    <t>Plnenie: Mzdy za 5 mesiacov.</t>
  </si>
  <si>
    <t xml:space="preserve"> Plnenie: Mzdy za 5 mesiacov.</t>
  </si>
  <si>
    <t>Sem boli zahrnutí aj pracovníci spol. stav. úradu. Zohľadnené zvýšenie odvodov aj za iných poberateľov príjmu (dohody). MZ 26.06.2025 Odvody za odmeny podľa vyššej kolektívnej zmluvy ("800" Eur) financované z dotácie zo štátneho rozpočtu. Plnenie: Mzdy za 5 mesiacov.</t>
  </si>
  <si>
    <t>Sem boli zahrnutí aj pracovníci spol. stav. úradu. R. 2025 zapojenie viacerých pracovníkov.</t>
  </si>
  <si>
    <t xml:space="preserve">R. 2025 Plnenie: vyššie plnenie je v 2.polroku. </t>
  </si>
  <si>
    <t xml:space="preserve">kurz hasiča,ADP, iné. R. 2025 Plnenie: vyššie plnenie je v 2.polroku. </t>
  </si>
  <si>
    <t xml:space="preserve">R.2025 Odboč.na Gašt. alej15000,proj. statick. dopravy(parkov.) Gašt.alej5000 a jednosm.Ilýrska3000,parkovis.pri Žel. stanici40000,parkovisko pri Kraji5000=kvôli dotácii vsakovačky,parkov.iné lokality22000, Kovácsova jednosm.3000  R.2026-2027 projekt stat. dopr.(parkov.) R. 2025 Plnenie: vyššie plnenie je v 2.polroku. </t>
  </si>
  <si>
    <t>ihriská- aj spoluúčasť.  R.2025 Plán: Projekt Ihrisko pre každé dieťa-predpokl.hodnota zákazky65000, Oplotenie skateparku od železn.4000, Futb. ihrisko- pokrač.oplotenia+bleskozvod20000, geom.plán1000. R. 2025 Plnenie: hrací prvok sedadlo baby, príprava pumptrack.  R.2026 Pumptrack</t>
  </si>
  <si>
    <t xml:space="preserve">R.2025 Plán: Proj.dok.=podkladyFIDIC =predpoklad.hodnota zákazky18000,laser.zamer. budov(MÚ, ZŠ, MŠ)=13000, Rozvádzač kuchyňa7000, núdzové osvetlenie2000, iné nepredpokl.výd.2000. R. 2025 Plnenie: laser zameranie, príprava proj. k FIDIC zníž. energ.náročnosti. R.2026 EÚ proj.   zníž.energ.nároč. </t>
  </si>
  <si>
    <t xml:space="preserve">R.2025- Proj.dok.=podkladyFIDIC-predpokl.hodnota zákazky18000, malé rekonštr.2000 R. 2025 Plnenie: príprava podkladov FIDIC (zníž. energ. náročnosti) R.2026 EÚ proj. zníž.energ. náročnosti . R.2027 Rek. kotolne, </t>
  </si>
  <si>
    <t>R.2025 Plán: Proj.Mat.-tech.vybav a rek.multifunk.ihriska ZŠ-predpokl.hodnota zákazky222000; monitor.tukov.kanal.4000,spätn.klapka4000, doplatenie prác BBAU 40000. V rozpočte nie sú zahrnuté nedoriešené výdavky-dodávateľ PS stavby (hroziaci súdny spor). R. 2025 Plnenie: spätná klapka a menšie dodatkové práce rek. ŠJ, príprava Proj.Mat.-tech.vybav a rek.multifunk.ihriska ZŠ.</t>
  </si>
  <si>
    <t>R. 2025 Plnenie: Zvýšená spotreba a ceny plynu a prác vykurovania.</t>
  </si>
  <si>
    <t>2025 Plnenie: vyššia spotreba a vyššie ceny plynu a prác vykurovania.</t>
  </si>
  <si>
    <t>R. 2025 Plnenie: nákup kníh bude realizovaný v II. polroku.</t>
  </si>
  <si>
    <t>Zahrnuté aj výdavky klubu dôchodcov. R.2024- zlúčená položka= pripojená pol. č.419 Ostat.kult.činn.-reprez.vydav.</t>
  </si>
  <si>
    <t>Správne, katastrálne, súdne poplatky a trovy a iné; poplatky banke; úhrada daní.. R.2022- zlúčená položka= pripojené č.99 Výdavky na úhr. daní a č.103 Popl.banke. R. 2025 - nižšie plnenie z dôvodu vrátenia poplatkov a trov z minulých rokov.</t>
  </si>
  <si>
    <t xml:space="preserve">Bol schválený návrh na nevyplatenie pravidelných odmien  a presun na položky (dotácie, repre a údržba=participácia občanov). R.2025 sobášiaci, hasiči. </t>
  </si>
  <si>
    <t xml:space="preserve"> R.2025- Zníženie členského v reg. združ. mestských častí BA.</t>
  </si>
  <si>
    <t xml:space="preserve"> R. 2025-2027 aktualizovanie úz.plánu pam. zóny  (posun realizácie), úz.štúdia a iné menšie práce.</t>
  </si>
  <si>
    <t xml:space="preserve">Úprava PHSR. R.2024 Aktualizácia PHSR. </t>
  </si>
  <si>
    <t xml:space="preserve">R.2024 EÚ a prezidentské voľby. R.2026 VÚC, voľby do samospráv obcí. R.2027 voľby NR SR.  </t>
  </si>
  <si>
    <t>R.2025 Aplikácia na oznamy.</t>
  </si>
  <si>
    <t>web portály, údržba zvončeky, všetkej výpoč. techniky a zariadení, tel. ústredne, softw.,kamier, príručiek,údrž. a zál.servera, údržba  webov mimo oficiál.web (napr. EU proj.)atď.  Zvýšenie- úprava súm údržby, väčší rozsah. R.2025 Zvýšenie cien a väčší rozsah služieb (Datalan, Microsoft).</t>
  </si>
  <si>
    <t>Zvýšenie z dôvodu nárastu kópií.</t>
  </si>
  <si>
    <t>R. 2025 Licencia munipolis (1760) a splátka Datalan-Elektronizácia (2400), iné licencie.</t>
  </si>
  <si>
    <t>Nevyhn. výmena starých PC,iná výp. tech. R.2025 výmena zastaraného IT vybavenia, dochádzk.systém, iné vybavenie.</t>
  </si>
  <si>
    <t xml:space="preserve">Zahrnuté aj preplácanie jázd spoloč. stav. úradu. Pomernou časťou sa budú podieľať aj Jarovce a Čunovo. </t>
  </si>
  <si>
    <t>R.2025 Vysoký preplatok za r.2024</t>
  </si>
  <si>
    <t>R. 2025 - nižšia spotreba</t>
  </si>
  <si>
    <t>R.2025 Zvýšenie cien.</t>
  </si>
  <si>
    <t>Zlúčená položka, sem bola presunutá aj položka  kvety, odev+obuv ;  R.2022- zlúčená položka= pripojené č.46 Vybav.prev. Priest a všeob. mat. R. 2025 aj  batéria do AED (defibrilátora).</t>
  </si>
  <si>
    <t>R. 2024 nový zdroj informácií- portál Profi samospráva</t>
  </si>
  <si>
    <t>R.2024 Kia + Dacia. R.2025 Dacia.</t>
  </si>
  <si>
    <t xml:space="preserve">Hlavne inzercia súťaží na predaj a nájom majetku, personálne inzercie. </t>
  </si>
  <si>
    <t>Rôzne služby napr. tlmočenie,preklady, fotoslužby, starostlivosť o "psie" koše, doprava a iné. R.2025 Zabezpečenie spracovania miezd, odvodov a časti personalistiky externou firmou, plavecký kurz pre deti (6000)</t>
  </si>
  <si>
    <t>Tu zahrnutý aj spol.stav.úr.; Posudky v súvislosti s predajom pozemkov, zápisom nehnuteľností,stavbami, pripravovanými projektmi. R. 2025 Vyššia potreba právnych služieb. MZ 26.6.2025 Vyššia potreba právnych služieb k problematike nájomných bytov a poplatky za notárske zápisnice, financované zo zvýšenia nájomného v bytoch.</t>
  </si>
  <si>
    <t xml:space="preserve">R. 2025 Kúpa stolov do sály, iné menšie výdavky. </t>
  </si>
  <si>
    <t>R. 2025 mobiliár-predpokl.hodnota zákazky25000, insígnie700, veľký stánok4000,vian.výzdoba6000  iné menšie vybav.3000</t>
  </si>
  <si>
    <t xml:space="preserve">Tu je zahrnutý aj spol.stav.úr. </t>
  </si>
  <si>
    <t>Zohľadnené zvýšenie odvodov aj za iných poberateľov príjmu (dohody).  MZ 26.06.2025 Odvody za odmeny podľa vyššej kolektívnej zmluvy ("800" Eur) financované z dotácie zo štátneho rozpočtu. Plnenie: Mzdy za 5 mesiacov.</t>
  </si>
  <si>
    <t>Zohľadnené zvýšenie odvodov aj za iných poberateľov príjmu (dohody). MZ 26.06.2025 Odvody za odmeny podľa vyššej kolektívnej zmluvy ("800" Eur) financované z dotácie zo štátneho rozpočtu. Plnenie: Mzdy za 5 mesiacov.</t>
  </si>
  <si>
    <t>R.2025 Zvýšenie na základe úpravy stravného v zmysle prísluš. práv. predpisov.</t>
  </si>
  <si>
    <t xml:space="preserve">Tu zahrnutý aj spol.stav.úr. </t>
  </si>
  <si>
    <t>Roznos tlačovín a pošty, starostlivosť o ver.priestr. a ihriská=hospodár futb.ihr. (10 mesiacov)=najväčšia časť, administratíva spol. stav. úradu, zastupovanie, upratovanie priestorov a zastupovanie upratovania, zastupovanie matriky, na publicitu a web stránku a sociálne siete atď.  R. 2025 aj dohoda stav. úrad, Rus. noviny.</t>
  </si>
  <si>
    <t xml:space="preserve">Rozpočet- plán. 6 vydaní x1100 €. Tlač letákov na podujatia. </t>
  </si>
  <si>
    <t>Prvotný rozp.: Kukulienka 700 €(pôv.350), Jednota dôch. 500 € (pôv 350),DHZ 0€,Vitus1000€ (pôv600), Kresťan.liga 0€, Slopak0, ZUŠ 0. Klub dôch. je v rámci reprez.výd.</t>
  </si>
  <si>
    <t xml:space="preserve">Všetky objekty PO a BOZP; strážny monit. MÚ + Zš, iné (zámky, údrž. Trezorov atď.) služby prevent. lek.prehliadok, služieb verej.obst, civ. ochrany a obrany štátu,archívne sl.,iné. </t>
  </si>
  <si>
    <t xml:space="preserve">R.2025-27 výdavky v súvislosti  s utečeneckou krízou z Ukrajiny </t>
  </si>
  <si>
    <t>R. 2025 Zvýšenie cien el. energie.</t>
  </si>
  <si>
    <t xml:space="preserve"> R.2025 - Plnenie: zvýšenie cien plynu.</t>
  </si>
  <si>
    <t xml:space="preserve">Viaceré požiadavky sú riešené v rámci kapitálového rozpočtu.  . R.2025-27 predpoklad dotácie z Dob.pož.och.SR. R. 2025 Plnenie: vyššie plnenie je v 2.polroku.  </t>
  </si>
  <si>
    <t xml:space="preserve">V r. 2022,2024 bol realizovaný nákup batérií,  </t>
  </si>
  <si>
    <t xml:space="preserve">Nákup vybavenia OHZ (hadice, prúdnice, zásahové oblečenie, čerpadlá, pneumatiky a podobne). </t>
  </si>
  <si>
    <t xml:space="preserve">Kamery,fotopasce. </t>
  </si>
  <si>
    <t xml:space="preserve">Spl. Inv. úveru na financovanie dodatoč. výdavkov súvisiacich s rek. námestia, výstavbou trhoviska a projektom Servus Pontis. Rátané podľa zostatku úveru  a odhadovanej referenčnej sadzby. </t>
  </si>
  <si>
    <t>R.2025 dobudovanie časti dopr. značenia (tabule, vodorov. značenie, parkovacie miesta, premaľovanie existujúceho): Gašt.alej a priľahlé ul.6000, Ilýrska2000, Kovácsova10000, iné nepredpokl.výdavky2000</t>
  </si>
  <si>
    <t>R.2025 Plán: Výsadba stromov a zelene 120 000 z fin náhrad.dreviny, rek. ulice Pohr.pri Zdr.str.-predpokl.hodnota zákazky 455000, rek.Pohr. 3.etapa=proj.dok0, Kovácsova zámk.dlažba a ostrovčeky 25000, Irkutská 4000, zálievky Maďars.+Gerulatská 4000, vsakovačky 3000,parkovisko pri Fitness8000,iné nepredpokl.výd.11130. R. 2025 Plnenie: výsadba zelene, príprava rekonštrukcií komunikácií.</t>
  </si>
  <si>
    <t xml:space="preserve">R.2025 projekt.štúdia, el.rozvodňa+čerp. Fontány+iné  8000, </t>
  </si>
  <si>
    <t>Zim. údržbu zabezpečí m.p. Ruseko.</t>
  </si>
  <si>
    <t>R.2025 Plán: EÚ proj. zníž.energ. náročnosti -predpokl.hodnota 1125000, projek.dok.=podkladyFIDIC-predpokl.hodnota zákazky24000, brána vpredu3000, brána z boku10000,zbúranie obj. za telocv.+prípojky+presun kontajnerov17000, geometr.plán1500, rek. vonk. osvetlen.15000. R. 2025 Plnenie: príprava FIDIC (zníž.energ. náročnosti), brány, vybudovanie zázemia za telocvičňou pre kontajnery. R.2026 EÚ proj. zníž.energ. náročn.</t>
  </si>
  <si>
    <t>Podľa poukazovaných transferov, na strane príjmov je  rovnaké plnenie. Tu zahrnuté aj prenesené komp.- predškolská výchova v MŠ, dotácia strava. MZ 26.06.2025 Odmeny a príslušné odvody podľa vyššej kolektívnej zmluvy ("800" Eur) financované z dotácie zo štátneho rozpočtu (Min.financií a Min.školstva).</t>
  </si>
  <si>
    <t>Rozp.Zš s Mš,Vývojová obsahuje ešte naviac ďalšie výdav. hradené z vl. príj. Zš s Mš.</t>
  </si>
  <si>
    <t>R. 2023-2024 Úver na financovanie nadstavby, rekonštrukcie a prístavby škol.jedálne (rozšírenie kapacity ZŠ). Od r.2025 úver Mat.tech. vybav. a rek. multifunk.ihriska ZŠ.</t>
  </si>
  <si>
    <t>Rozpočet Zš s Mš, Vývojová obsahuje ešte naviac ďalšie výdavky hradené z vlast.príjmov Zš s Mš.</t>
  </si>
  <si>
    <t>R.2024 bol vysoký preplatok za r.2023.</t>
  </si>
  <si>
    <t>Plánované otváracie hodiny: 2x týždenne 15:00-18:00 (19:00 odchod zodp. osoby) +každý druhý týždeň 3xtýždenne,  48 týždňov do roka. Zvýšenie minim. Mzdy, úprava hodín.</t>
  </si>
  <si>
    <t>R.2024- Zrušená položka a presunutá do položky č.52- Reprezentačné výdavky a dary v Progr.1.1.0.</t>
  </si>
  <si>
    <t>R.2025 aj projekt Rok v Rusovskej knižnici.</t>
  </si>
  <si>
    <t xml:space="preserve">účinkujúci kultúrne akcie, dohody k rusovským novinám, aj svadob obrady, zlaté svadby a podobne; zníženie na základe skutočného vývoja. </t>
  </si>
  <si>
    <t xml:space="preserve">R.2025  vymaľovanie 15000, výmena osvetleniaLEDsenzor 7000, kotolňa elektrina2000, zámok  smeti 1000. R.2026-27 menšie stav.práce. </t>
  </si>
  <si>
    <t>R.2025 menšie staveb.práce.</t>
  </si>
  <si>
    <t>Dom záhradkárov bude využívaný.</t>
  </si>
  <si>
    <t>R. 2025- nárast cien plynu.</t>
  </si>
  <si>
    <t>R. 2025 Plnenie: Bola uhradená suma na celý rok.</t>
  </si>
  <si>
    <t>R.2025 Plán: Proj. dokum.-predpokl.hodnota zákazky40000, rek.schodov8000, dvere2000, R. 2025 Plnenie: rek. schodov a priečelia.</t>
  </si>
  <si>
    <t xml:space="preserve"> R.2025 Plán: Projekt z Hl.m. Zberný dvor-predpok.hodn.790000, Proj.dok.fitness-predpok.hodn.35000, Rek.byty Maďarská (Sanácia muriva Dorinec+zatekanie Pupáková10000, výmena streš.okien0), hasič.zbroj.akustika0 a podlaha15000, rek.garáží hasiči30000, oploten.Kusiová15000 Návrh p.Karácsony-Dom.Záhr4000iné10000. R. 2025 Plnenie: príprava zberný dvor, rek. kanalizácie byty Maďarská, menšie rek.  </t>
  </si>
  <si>
    <t>Zlúčená položka z pošty, staré MU, Sl. Telekom. R. 2025 Plnenie: bol nedoplatok za r.2024.</t>
  </si>
  <si>
    <t xml:space="preserve">upratovanie staré mú, opravy a údržba budov MČ, údrž. mobiliáru na ver. priest., inf. tabúľ atď. </t>
  </si>
  <si>
    <t>R.2024-2027 presun na údržbu ver.priestr.(podľa priorít poslancov).</t>
  </si>
  <si>
    <t xml:space="preserve">Nájomné-pozemky pri centr.námestí, otočisko autob., pozemky pod Náučným chodníkom-Pri Ramene, nájom pozemkov ZŠ a MŠ,  iné menšie nájmy. </t>
  </si>
  <si>
    <t xml:space="preserve">Nevyhnutné revízie elektrozariadení, kotolní, plynových rozvodov, budov, prístrojov.  R.2022- zlúčená položka= pripojené č.77 Dezinf.,deratiz.,dezins. </t>
  </si>
  <si>
    <t>ČMZ 26.06.2025 Odmeny a príslušné odvody podľa vyššej kolektívnej zmluvy ("800" Eur) financované z dotácie zo štátneho rozpočtu (Min.financií SR)</t>
  </si>
  <si>
    <t>R.2025-20267menšie prípravné práce pre kúpu alebo úpravu pozemkov (geom.plány, posudky...)</t>
  </si>
  <si>
    <t>R.2025 Projekty Traktor a kontajnery.</t>
  </si>
  <si>
    <t xml:space="preserve"> R.2025- Menšie vybavenie</t>
  </si>
  <si>
    <t>R.2025 Pohran. pri zdr.str10000, Rímsky parčík10000,cintorín0, Irkutská-parčík0</t>
  </si>
  <si>
    <t>Údržbu zelene realizuje aj m.p. Ruseko v rámci svojej dotácie. R.2025 ext.firmy: orezy a výruby +odvoz a likvidácia konárov a kmeňov,iná starostlivosť 20000 financ. z fin.náhrady.</t>
  </si>
  <si>
    <t>Zvýšenie z dôvodu rastu cien montáže a demontáže vian.osv.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</si>
</sst>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9" x14ac:knownFonts="1">
    <font>
      <sz val="10"/>
      <name val="Arial"/>
      <charset val="238"/>
    </font>
    <font>
      <b/>
      <sz val="10"/>
      <name val="Arial"/>
      <family val="2"/>
      <charset val="238"/>
    </font>
    <font>
      <sz val="7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53">
    <xf numFmtId="0" fontId="0" fillId="0" borderId="0" xfId="0"/>
    <xf numFmtId="0" fontId="1" fillId="0" borderId="0" xfId="0" applyFont="1" applyProtection="1">
      <protection locked="0"/>
    </xf>
    <xf numFmtId="4" fontId="0" fillId="0" borderId="0" xfId="0" applyNumberFormat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3" fontId="0" fillId="0" borderId="0" xfId="0" applyNumberFormat="1" applyProtection="1">
      <protection locked="0"/>
    </xf>
    <xf numFmtId="14" fontId="5" fillId="0" borderId="0" xfId="0" applyNumberFormat="1" applyFont="1" applyProtection="1">
      <protection locked="0"/>
    </xf>
    <xf numFmtId="14" fontId="5" fillId="0" borderId="0" xfId="0" applyNumberFormat="1" applyFont="1" applyAlignment="1" applyProtection="1">
      <alignment horizontal="left"/>
      <protection locked="0"/>
    </xf>
    <xf numFmtId="0" fontId="4" fillId="0" borderId="0" xfId="0" applyFont="1"/>
    <xf numFmtId="0" fontId="5" fillId="0" borderId="0" xfId="0" applyFont="1"/>
    <xf numFmtId="0" fontId="7" fillId="0" borderId="10" xfId="0" applyFont="1" applyBorder="1" applyAlignment="1">
      <alignment wrapText="1"/>
    </xf>
    <xf numFmtId="0" fontId="5" fillId="0" borderId="10" xfId="0" applyFont="1" applyBorder="1"/>
    <xf numFmtId="0" fontId="0" fillId="0" borderId="6" xfId="0" applyBorder="1"/>
    <xf numFmtId="49" fontId="4" fillId="0" borderId="7" xfId="0" applyNumberFormat="1" applyFont="1" applyBorder="1"/>
    <xf numFmtId="0" fontId="4" fillId="0" borderId="7" xfId="0" applyFont="1" applyBorder="1"/>
    <xf numFmtId="0" fontId="0" fillId="0" borderId="7" xfId="0" applyBorder="1"/>
    <xf numFmtId="49" fontId="0" fillId="0" borderId="7" xfId="0" applyNumberFormat="1" applyBorder="1"/>
    <xf numFmtId="0" fontId="0" fillId="0" borderId="8" xfId="0" applyBorder="1"/>
    <xf numFmtId="0" fontId="6" fillId="0" borderId="4" xfId="0" applyFont="1" applyBorder="1" applyAlignment="1">
      <alignment wrapText="1"/>
    </xf>
    <xf numFmtId="3" fontId="6" fillId="0" borderId="9" xfId="0" applyNumberFormat="1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5" fillId="0" borderId="15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2" xfId="0" applyFont="1" applyBorder="1"/>
    <xf numFmtId="49" fontId="6" fillId="0" borderId="16" xfId="0" applyNumberFormat="1" applyFont="1" applyBorder="1" applyAlignment="1">
      <alignment wrapText="1"/>
    </xf>
    <xf numFmtId="0" fontId="6" fillId="0" borderId="16" xfId="0" applyFont="1" applyBorder="1" applyAlignment="1">
      <alignment wrapText="1"/>
    </xf>
    <xf numFmtId="0" fontId="2" fillId="0" borderId="16" xfId="0" applyFont="1" applyBorder="1" applyAlignment="1">
      <alignment wrapText="1"/>
    </xf>
    <xf numFmtId="49" fontId="2" fillId="0" borderId="16" xfId="0" applyNumberFormat="1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20" xfId="0" applyFont="1" applyBorder="1" applyAlignment="1">
      <alignment horizontal="center"/>
    </xf>
    <xf numFmtId="0" fontId="6" fillId="0" borderId="20" xfId="0" applyFont="1" applyBorder="1" applyAlignment="1">
      <alignment horizontal="center" wrapText="1"/>
    </xf>
    <xf numFmtId="0" fontId="5" fillId="0" borderId="7" xfId="0" applyFont="1" applyBorder="1" applyAlignment="1">
      <alignment wrapText="1"/>
    </xf>
    <xf numFmtId="49" fontId="5" fillId="0" borderId="7" xfId="0" applyNumberFormat="1" applyFont="1" applyBorder="1"/>
    <xf numFmtId="49" fontId="6" fillId="0" borderId="7" xfId="0" applyNumberFormat="1" applyFont="1" applyBorder="1"/>
    <xf numFmtId="0" fontId="6" fillId="0" borderId="7" xfId="0" applyFont="1" applyBorder="1"/>
    <xf numFmtId="0" fontId="5" fillId="0" borderId="7" xfId="0" applyFont="1" applyBorder="1"/>
    <xf numFmtId="3" fontId="5" fillId="0" borderId="7" xfId="0" applyNumberFormat="1" applyFont="1" applyBorder="1"/>
    <xf numFmtId="4" fontId="5" fillId="0" borderId="2" xfId="0" applyNumberFormat="1" applyFont="1" applyBorder="1"/>
    <xf numFmtId="2" fontId="5" fillId="0" borderId="7" xfId="0" applyNumberFormat="1" applyFont="1" applyBorder="1" applyAlignment="1">
      <alignment wrapText="1"/>
    </xf>
    <xf numFmtId="0" fontId="5" fillId="0" borderId="2" xfId="0" applyFont="1" applyBorder="1" applyAlignment="1">
      <alignment wrapText="1"/>
    </xf>
    <xf numFmtId="49" fontId="5" fillId="0" borderId="1" xfId="0" applyNumberFormat="1" applyFont="1" applyBorder="1"/>
    <xf numFmtId="49" fontId="6" fillId="0" borderId="1" xfId="0" applyNumberFormat="1" applyFont="1" applyBorder="1"/>
    <xf numFmtId="0" fontId="6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3" fontId="5" fillId="0" borderId="2" xfId="0" applyNumberFormat="1" applyFont="1" applyBorder="1"/>
    <xf numFmtId="2" fontId="5" fillId="0" borderId="2" xfId="0" applyNumberFormat="1" applyFont="1" applyBorder="1" applyAlignment="1">
      <alignment wrapText="1"/>
    </xf>
    <xf numFmtId="49" fontId="5" fillId="0" borderId="2" xfId="0" applyNumberFormat="1" applyFont="1" applyBorder="1"/>
    <xf numFmtId="49" fontId="6" fillId="0" borderId="2" xfId="0" applyNumberFormat="1" applyFont="1" applyBorder="1"/>
    <xf numFmtId="0" fontId="6" fillId="0" borderId="2" xfId="0" applyFont="1" applyBorder="1"/>
    <xf numFmtId="0" fontId="5" fillId="0" borderId="2" xfId="0" applyFont="1" applyBorder="1"/>
    <xf numFmtId="49" fontId="5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3" fontId="6" fillId="0" borderId="2" xfId="0" applyNumberFormat="1" applyFont="1" applyBorder="1" applyAlignment="1">
      <alignment wrapText="1"/>
    </xf>
    <xf numFmtId="4" fontId="6" fillId="0" borderId="2" xfId="0" applyNumberFormat="1" applyFont="1" applyBorder="1"/>
    <xf numFmtId="49" fontId="6" fillId="0" borderId="1" xfId="0" applyNumberFormat="1" applyFont="1" applyBorder="1" applyAlignment="1">
      <alignment wrapText="1"/>
    </xf>
    <xf numFmtId="3" fontId="6" fillId="0" borderId="1" xfId="0" applyNumberFormat="1" applyFont="1" applyBorder="1"/>
    <xf numFmtId="0" fontId="5" fillId="0" borderId="0" xfId="0" applyFont="1" applyAlignment="1">
      <alignment wrapText="1"/>
    </xf>
    <xf numFmtId="0" fontId="5" fillId="0" borderId="9" xfId="0" applyFont="1" applyBorder="1" applyAlignment="1">
      <alignment wrapText="1"/>
    </xf>
    <xf numFmtId="3" fontId="5" fillId="0" borderId="1" xfId="0" applyNumberFormat="1" applyFont="1" applyBorder="1"/>
    <xf numFmtId="4" fontId="5" fillId="0" borderId="1" xfId="0" applyNumberFormat="1" applyFont="1" applyBorder="1"/>
    <xf numFmtId="0" fontId="5" fillId="2" borderId="9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49" fontId="5" fillId="2" borderId="1" xfId="0" applyNumberFormat="1" applyFont="1" applyFill="1" applyBorder="1"/>
    <xf numFmtId="49" fontId="5" fillId="3" borderId="1" xfId="0" applyNumberFormat="1" applyFont="1" applyFill="1" applyBorder="1"/>
    <xf numFmtId="49" fontId="6" fillId="2" borderId="1" xfId="0" applyNumberFormat="1" applyFont="1" applyFill="1" applyBorder="1"/>
    <xf numFmtId="0" fontId="6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 applyAlignment="1">
      <alignment wrapText="1"/>
    </xf>
    <xf numFmtId="164" fontId="5" fillId="0" borderId="2" xfId="0" applyNumberFormat="1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0" fontId="5" fillId="0" borderId="3" xfId="0" applyFont="1" applyBorder="1" applyAlignment="1">
      <alignment wrapText="1"/>
    </xf>
    <xf numFmtId="49" fontId="5" fillId="0" borderId="3" xfId="0" applyNumberFormat="1" applyFont="1" applyBorder="1"/>
    <xf numFmtId="49" fontId="6" fillId="0" borderId="3" xfId="0" applyNumberFormat="1" applyFont="1" applyBorder="1"/>
    <xf numFmtId="0" fontId="6" fillId="0" borderId="3" xfId="0" applyFont="1" applyBorder="1"/>
    <xf numFmtId="0" fontId="5" fillId="0" borderId="3" xfId="0" applyFont="1" applyBorder="1"/>
    <xf numFmtId="0" fontId="5" fillId="2" borderId="2" xfId="0" applyFont="1" applyFill="1" applyBorder="1"/>
    <xf numFmtId="49" fontId="5" fillId="2" borderId="3" xfId="0" applyNumberFormat="1" applyFont="1" applyFill="1" applyBorder="1"/>
    <xf numFmtId="49" fontId="6" fillId="2" borderId="3" xfId="0" applyNumberFormat="1" applyFont="1" applyFill="1" applyBorder="1"/>
    <xf numFmtId="0" fontId="6" fillId="2" borderId="3" xfId="0" applyFont="1" applyFill="1" applyBorder="1"/>
    <xf numFmtId="0" fontId="5" fillId="2" borderId="3" xfId="0" applyFont="1" applyFill="1" applyBorder="1"/>
    <xf numFmtId="0" fontId="5" fillId="2" borderId="3" xfId="0" applyFont="1" applyFill="1" applyBorder="1" applyAlignment="1">
      <alignment wrapText="1"/>
    </xf>
    <xf numFmtId="49" fontId="5" fillId="2" borderId="3" xfId="0" applyNumberFormat="1" applyFont="1" applyFill="1" applyBorder="1" applyAlignment="1">
      <alignment wrapText="1"/>
    </xf>
    <xf numFmtId="49" fontId="5" fillId="0" borderId="3" xfId="0" applyNumberFormat="1" applyFont="1" applyBorder="1" applyAlignment="1">
      <alignment wrapText="1"/>
    </xf>
    <xf numFmtId="0" fontId="6" fillId="3" borderId="1" xfId="0" applyFont="1" applyFill="1" applyBorder="1" applyAlignment="1">
      <alignment wrapText="1"/>
    </xf>
    <xf numFmtId="49" fontId="6" fillId="3" borderId="1" xfId="0" applyNumberFormat="1" applyFont="1" applyFill="1" applyBorder="1"/>
    <xf numFmtId="0" fontId="6" fillId="3" borderId="1" xfId="0" applyFont="1" applyFill="1" applyBorder="1"/>
    <xf numFmtId="0" fontId="5" fillId="0" borderId="9" xfId="0" applyFont="1" applyBorder="1"/>
    <xf numFmtId="0" fontId="5" fillId="2" borderId="9" xfId="0" applyFont="1" applyFill="1" applyBorder="1"/>
    <xf numFmtId="4" fontId="5" fillId="0" borderId="2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49" fontId="5" fillId="2" borderId="1" xfId="0" applyNumberFormat="1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3" fontId="6" fillId="0" borderId="1" xfId="0" applyNumberFormat="1" applyFont="1" applyBorder="1" applyAlignment="1">
      <alignment wrapText="1"/>
    </xf>
    <xf numFmtId="0" fontId="6" fillId="0" borderId="3" xfId="0" applyFont="1" applyBorder="1" applyAlignment="1">
      <alignment wrapText="1"/>
    </xf>
    <xf numFmtId="3" fontId="6" fillId="0" borderId="5" xfId="0" applyNumberFormat="1" applyFont="1" applyBorder="1" applyAlignment="1">
      <alignment wrapText="1"/>
    </xf>
    <xf numFmtId="0" fontId="6" fillId="0" borderId="5" xfId="0" applyFont="1" applyBorder="1" applyAlignment="1">
      <alignment wrapText="1"/>
    </xf>
    <xf numFmtId="49" fontId="5" fillId="0" borderId="2" xfId="0" applyNumberFormat="1" applyFont="1" applyBorder="1" applyAlignment="1">
      <alignment wrapText="1"/>
    </xf>
    <xf numFmtId="49" fontId="6" fillId="0" borderId="5" xfId="0" applyNumberFormat="1" applyFont="1" applyBorder="1"/>
    <xf numFmtId="0" fontId="6" fillId="0" borderId="5" xfId="0" applyFont="1" applyBorder="1"/>
    <xf numFmtId="0" fontId="5" fillId="0" borderId="5" xfId="0" applyFont="1" applyBorder="1"/>
    <xf numFmtId="49" fontId="5" fillId="0" borderId="5" xfId="0" applyNumberFormat="1" applyFont="1" applyBorder="1"/>
    <xf numFmtId="0" fontId="5" fillId="0" borderId="5" xfId="0" applyFont="1" applyBorder="1" applyAlignment="1">
      <alignment wrapText="1"/>
    </xf>
    <xf numFmtId="49" fontId="5" fillId="3" borderId="2" xfId="0" applyNumberFormat="1" applyFont="1" applyFill="1" applyBorder="1"/>
    <xf numFmtId="0" fontId="0" fillId="0" borderId="19" xfId="0" applyBorder="1"/>
    <xf numFmtId="0" fontId="2" fillId="0" borderId="15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3" borderId="2" xfId="0" applyFont="1" applyFill="1" applyBorder="1" applyAlignment="1">
      <alignment wrapText="1"/>
    </xf>
    <xf numFmtId="49" fontId="6" fillId="3" borderId="2" xfId="0" applyNumberFormat="1" applyFont="1" applyFill="1" applyBorder="1"/>
    <xf numFmtId="0" fontId="6" fillId="3" borderId="2" xfId="0" applyFont="1" applyFill="1" applyBorder="1"/>
    <xf numFmtId="0" fontId="5" fillId="3" borderId="9" xfId="0" applyFont="1" applyFill="1" applyBorder="1" applyAlignment="1">
      <alignment wrapText="1"/>
    </xf>
    <xf numFmtId="164" fontId="6" fillId="0" borderId="2" xfId="0" applyNumberFormat="1" applyFont="1" applyBorder="1" applyAlignment="1">
      <alignment wrapText="1"/>
    </xf>
    <xf numFmtId="0" fontId="6" fillId="3" borderId="3" xfId="0" applyFont="1" applyFill="1" applyBorder="1" applyAlignment="1">
      <alignment wrapText="1"/>
    </xf>
    <xf numFmtId="49" fontId="6" fillId="3" borderId="3" xfId="0" applyNumberFormat="1" applyFont="1" applyFill="1" applyBorder="1"/>
    <xf numFmtId="0" fontId="6" fillId="3" borderId="3" xfId="0" applyFont="1" applyFill="1" applyBorder="1"/>
    <xf numFmtId="4" fontId="6" fillId="0" borderId="1" xfId="0" applyNumberFormat="1" applyFont="1" applyBorder="1"/>
    <xf numFmtId="0" fontId="5" fillId="0" borderId="23" xfId="0" applyFont="1" applyBorder="1" applyAlignment="1">
      <alignment wrapText="1"/>
    </xf>
    <xf numFmtId="49" fontId="6" fillId="0" borderId="3" xfId="0" applyNumberFormat="1" applyFont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5" fillId="2" borderId="5" xfId="0" applyFont="1" applyFill="1" applyBorder="1"/>
    <xf numFmtId="0" fontId="2" fillId="0" borderId="3" xfId="0" applyFont="1" applyBorder="1" applyAlignment="1">
      <alignment wrapText="1"/>
    </xf>
    <xf numFmtId="49" fontId="2" fillId="0" borderId="3" xfId="0" applyNumberFormat="1" applyFont="1" applyBorder="1" applyAlignment="1">
      <alignment wrapText="1"/>
    </xf>
    <xf numFmtId="0" fontId="2" fillId="0" borderId="24" xfId="0" applyFont="1" applyBorder="1" applyAlignment="1">
      <alignment wrapText="1"/>
    </xf>
    <xf numFmtId="3" fontId="5" fillId="0" borderId="1" xfId="0" applyNumberFormat="1" applyFont="1" applyBorder="1" applyAlignment="1">
      <alignment wrapText="1"/>
    </xf>
    <xf numFmtId="49" fontId="6" fillId="3" borderId="1" xfId="0" applyNumberFormat="1" applyFont="1" applyFill="1" applyBorder="1" applyAlignment="1">
      <alignment wrapText="1"/>
    </xf>
    <xf numFmtId="3" fontId="5" fillId="0" borderId="0" xfId="0" applyNumberFormat="1" applyFont="1"/>
    <xf numFmtId="0" fontId="5" fillId="0" borderId="18" xfId="0" applyFont="1" applyBorder="1" applyAlignment="1">
      <alignment wrapText="1"/>
    </xf>
    <xf numFmtId="16" fontId="5" fillId="0" borderId="1" xfId="0" applyNumberFormat="1" applyFont="1" applyBorder="1"/>
    <xf numFmtId="49" fontId="5" fillId="3" borderId="1" xfId="0" applyNumberFormat="1" applyFont="1" applyFill="1" applyBorder="1" applyAlignment="1">
      <alignment wrapText="1"/>
    </xf>
    <xf numFmtId="49" fontId="6" fillId="2" borderId="2" xfId="0" applyNumberFormat="1" applyFont="1" applyFill="1" applyBorder="1"/>
    <xf numFmtId="0" fontId="6" fillId="2" borderId="2" xfId="0" applyFont="1" applyFill="1" applyBorder="1"/>
    <xf numFmtId="49" fontId="5" fillId="2" borderId="2" xfId="0" applyNumberFormat="1" applyFont="1" applyFill="1" applyBorder="1"/>
    <xf numFmtId="49" fontId="6" fillId="2" borderId="1" xfId="0" applyNumberFormat="1" applyFont="1" applyFill="1" applyBorder="1" applyAlignment="1">
      <alignment wrapText="1"/>
    </xf>
    <xf numFmtId="16" fontId="5" fillId="2" borderId="1" xfId="0" applyNumberFormat="1" applyFont="1" applyFill="1" applyBorder="1"/>
    <xf numFmtId="49" fontId="5" fillId="3" borderId="2" xfId="0" applyNumberFormat="1" applyFont="1" applyFill="1" applyBorder="1" applyAlignment="1">
      <alignment wrapText="1"/>
    </xf>
    <xf numFmtId="49" fontId="5" fillId="2" borderId="2" xfId="0" applyNumberFormat="1" applyFont="1" applyFill="1" applyBorder="1" applyAlignment="1">
      <alignment wrapText="1"/>
    </xf>
    <xf numFmtId="0" fontId="6" fillId="0" borderId="21" xfId="0" applyFont="1" applyBorder="1" applyAlignment="1">
      <alignment wrapText="1"/>
    </xf>
    <xf numFmtId="4" fontId="6" fillId="0" borderId="10" xfId="0" applyNumberFormat="1" applyFont="1" applyBorder="1"/>
    <xf numFmtId="0" fontId="6" fillId="0" borderId="22" xfId="0" applyFont="1" applyBorder="1" applyAlignment="1">
      <alignment wrapText="1"/>
    </xf>
    <xf numFmtId="4" fontId="6" fillId="0" borderId="11" xfId="0" applyNumberFormat="1" applyFont="1" applyBorder="1"/>
    <xf numFmtId="0" fontId="5" fillId="0" borderId="22" xfId="0" applyFont="1" applyBorder="1" applyAlignment="1">
      <alignment wrapText="1"/>
    </xf>
    <xf numFmtId="4" fontId="5" fillId="0" borderId="11" xfId="0" applyNumberFormat="1" applyFont="1" applyBorder="1"/>
    <xf numFmtId="0" fontId="5" fillId="0" borderId="12" xfId="0" applyFont="1" applyBorder="1" applyAlignment="1">
      <alignment wrapText="1"/>
    </xf>
    <xf numFmtId="4" fontId="5" fillId="0" borderId="15" xfId="0" applyNumberFormat="1" applyFont="1" applyBorder="1"/>
    <xf numFmtId="0" fontId="6" fillId="2" borderId="6" xfId="0" applyFont="1" applyFill="1" applyBorder="1" applyAlignment="1">
      <alignment wrapText="1"/>
    </xf>
    <xf numFmtId="0" fontId="5" fillId="2" borderId="14" xfId="0" applyFont="1" applyFill="1" applyBorder="1" applyAlignment="1">
      <alignment wrapText="1"/>
    </xf>
    <xf numFmtId="4" fontId="6" fillId="0" borderId="13" xfId="0" applyNumberFormat="1" applyFont="1" applyBorder="1"/>
    <xf numFmtId="14" fontId="5" fillId="0" borderId="0" xfId="0" applyNumberFormat="1" applyFont="1" applyAlignment="1">
      <alignment wrapText="1"/>
    </xf>
    <xf numFmtId="0" fontId="5" fillId="0" borderId="0" xfId="1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</cellXfs>
  <cellStyles count="2">
    <cellStyle name="Normálna" xfId="0" builtinId="0"/>
    <cellStyle name="Normálna 2" xfId="1" xr:uid="{433051F9-0C55-4750-9975-A6AA9C9BB57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38C2B-1730-455E-B74C-4B88D29CA02F}">
  <dimension ref="A1:IR502"/>
  <sheetViews>
    <sheetView tabSelected="1" zoomScaleNormal="100" workbookViewId="0">
      <selection activeCell="P1" sqref="P1"/>
    </sheetView>
  </sheetViews>
  <sheetFormatPr defaultRowHeight="12.75" x14ac:dyDescent="0.2"/>
  <cols>
    <col min="1" max="1" width="3.28515625" style="4" customWidth="1"/>
    <col min="2" max="2" width="4.140625" style="4" customWidth="1"/>
    <col min="3" max="3" width="3" style="4" hidden="1" customWidth="1"/>
    <col min="4" max="4" width="2.5703125" style="4" customWidth="1"/>
    <col min="5" max="5" width="1.85546875" style="4" customWidth="1"/>
    <col min="6" max="8" width="1.5703125" style="4" customWidth="1"/>
    <col min="9" max="9" width="1.7109375" style="4" customWidth="1"/>
    <col min="10" max="10" width="1.85546875" style="4" customWidth="1"/>
    <col min="11" max="11" width="3" style="4" customWidth="1"/>
    <col min="12" max="13" width="2.28515625" style="4" hidden="1" customWidth="1"/>
    <col min="14" max="14" width="2.42578125" style="4" hidden="1" customWidth="1"/>
    <col min="15" max="15" width="3.28515625" style="4" hidden="1" customWidth="1"/>
    <col min="16" max="16" width="18.140625" style="4" customWidth="1"/>
    <col min="17" max="18" width="9.7109375" style="4" hidden="1" customWidth="1"/>
    <col min="19" max="20" width="10" style="4" hidden="1" customWidth="1"/>
    <col min="21" max="22" width="10" style="4" customWidth="1"/>
    <col min="23" max="23" width="10.5703125" style="4" customWidth="1"/>
    <col min="24" max="24" width="16.85546875" style="4" customWidth="1"/>
    <col min="25" max="25" width="10.28515625" style="4" customWidth="1"/>
    <col min="26" max="16384" width="9.140625" style="4"/>
  </cols>
  <sheetData>
    <row r="1" spans="1:26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 s="10" t="s">
        <v>532</v>
      </c>
      <c r="Q1" s="10"/>
      <c r="R1" s="10"/>
      <c r="S1" s="10"/>
      <c r="T1" s="10"/>
      <c r="U1" s="10"/>
      <c r="V1" s="10"/>
      <c r="W1" s="10"/>
      <c r="X1" s="10"/>
    </row>
    <row r="2" spans="1:26" ht="13.5" thickBo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pans="1:26" ht="80.25" customHeight="1" thickBot="1" x14ac:dyDescent="0.25">
      <c r="A3" s="12"/>
      <c r="B3" s="13"/>
      <c r="C3" s="14"/>
      <c r="D3" s="15"/>
      <c r="E3" s="15"/>
      <c r="F3" s="15"/>
      <c r="G3" s="16"/>
      <c r="H3" s="17"/>
      <c r="I3" s="17"/>
      <c r="J3" s="17"/>
      <c r="K3" s="18"/>
      <c r="L3" s="17"/>
      <c r="M3" s="17"/>
      <c r="N3" s="17"/>
      <c r="O3" s="19"/>
      <c r="P3" s="20" t="s">
        <v>361</v>
      </c>
      <c r="Q3" s="21" t="s">
        <v>456</v>
      </c>
      <c r="R3" s="21" t="s">
        <v>456</v>
      </c>
      <c r="S3" s="22" t="s">
        <v>425</v>
      </c>
      <c r="T3" s="22" t="s">
        <v>424</v>
      </c>
      <c r="U3" s="22" t="s">
        <v>382</v>
      </c>
      <c r="V3" s="21" t="s">
        <v>456</v>
      </c>
      <c r="W3" s="21" t="s">
        <v>530</v>
      </c>
      <c r="X3" s="22" t="s">
        <v>523</v>
      </c>
      <c r="Y3" s="6"/>
    </row>
    <row r="4" spans="1:26" ht="45.75" thickBot="1" x14ac:dyDescent="0.25">
      <c r="A4" s="23" t="s">
        <v>55</v>
      </c>
      <c r="B4" s="24" t="s">
        <v>233</v>
      </c>
      <c r="C4" s="25" t="s">
        <v>0</v>
      </c>
      <c r="D4" s="26" t="s">
        <v>238</v>
      </c>
      <c r="E4" s="26" t="s">
        <v>237</v>
      </c>
      <c r="F4" s="26" t="s">
        <v>236</v>
      </c>
      <c r="G4" s="27" t="s">
        <v>235</v>
      </c>
      <c r="H4" s="28" t="s">
        <v>254</v>
      </c>
      <c r="I4" s="28" t="s">
        <v>255</v>
      </c>
      <c r="J4" s="28" t="s">
        <v>256</v>
      </c>
      <c r="K4" s="29" t="s">
        <v>257</v>
      </c>
      <c r="L4" s="28" t="s">
        <v>1</v>
      </c>
      <c r="M4" s="28" t="s">
        <v>2</v>
      </c>
      <c r="N4" s="28" t="s">
        <v>3</v>
      </c>
      <c r="O4" s="30" t="s">
        <v>56</v>
      </c>
      <c r="P4" s="31" t="s">
        <v>301</v>
      </c>
      <c r="Q4" s="32">
        <v>2022</v>
      </c>
      <c r="R4" s="32">
        <v>2023</v>
      </c>
      <c r="S4" s="32">
        <v>2024</v>
      </c>
      <c r="T4" s="32">
        <v>2024</v>
      </c>
      <c r="U4" s="32">
        <v>2025</v>
      </c>
      <c r="V4" s="32" t="s">
        <v>531</v>
      </c>
      <c r="W4" s="32">
        <v>2025</v>
      </c>
      <c r="X4" s="33" t="s">
        <v>524</v>
      </c>
      <c r="Y4" s="6"/>
    </row>
    <row r="5" spans="1:26" ht="41.25" customHeight="1" x14ac:dyDescent="0.2">
      <c r="A5" s="34">
        <v>1</v>
      </c>
      <c r="B5" s="35" t="s">
        <v>258</v>
      </c>
      <c r="C5" s="35" t="s">
        <v>205</v>
      </c>
      <c r="D5" s="36" t="s">
        <v>11</v>
      </c>
      <c r="E5" s="36" t="s">
        <v>8</v>
      </c>
      <c r="F5" s="36" t="s">
        <v>8</v>
      </c>
      <c r="G5" s="37"/>
      <c r="H5" s="38" t="s">
        <v>14</v>
      </c>
      <c r="I5" s="38" t="s">
        <v>8</v>
      </c>
      <c r="J5" s="38" t="s">
        <v>8</v>
      </c>
      <c r="K5" s="35" t="s">
        <v>5</v>
      </c>
      <c r="L5" s="38" t="s">
        <v>5</v>
      </c>
      <c r="M5" s="38" t="s">
        <v>5</v>
      </c>
      <c r="N5" s="35" t="s">
        <v>11</v>
      </c>
      <c r="O5" s="38">
        <v>41</v>
      </c>
      <c r="P5" s="34" t="s">
        <v>261</v>
      </c>
      <c r="Q5" s="39">
        <v>62660</v>
      </c>
      <c r="R5" s="39">
        <v>64890</v>
      </c>
      <c r="S5" s="39">
        <v>78540</v>
      </c>
      <c r="T5" s="39">
        <v>76420</v>
      </c>
      <c r="U5" s="39">
        <v>91500</v>
      </c>
      <c r="V5" s="39">
        <v>37850</v>
      </c>
      <c r="W5" s="40">
        <f>V5/U5*100</f>
        <v>41.366120218579233</v>
      </c>
      <c r="X5" s="41" t="s">
        <v>533</v>
      </c>
      <c r="Y5" s="2"/>
    </row>
    <row r="6" spans="1:26" ht="43.5" customHeight="1" x14ac:dyDescent="0.2">
      <c r="A6" s="42">
        <v>3</v>
      </c>
      <c r="B6" s="43" t="s">
        <v>258</v>
      </c>
      <c r="C6" s="43" t="s">
        <v>205</v>
      </c>
      <c r="D6" s="44" t="s">
        <v>11</v>
      </c>
      <c r="E6" s="44" t="s">
        <v>8</v>
      </c>
      <c r="F6" s="44" t="s">
        <v>8</v>
      </c>
      <c r="G6" s="45"/>
      <c r="H6" s="46" t="s">
        <v>14</v>
      </c>
      <c r="I6" s="46" t="s">
        <v>8</v>
      </c>
      <c r="J6" s="46">
        <v>2</v>
      </c>
      <c r="K6" s="43" t="s">
        <v>13</v>
      </c>
      <c r="L6" s="46" t="s">
        <v>5</v>
      </c>
      <c r="M6" s="46" t="s">
        <v>5</v>
      </c>
      <c r="N6" s="43" t="s">
        <v>11</v>
      </c>
      <c r="O6" s="46">
        <v>41</v>
      </c>
      <c r="P6" s="47" t="s">
        <v>260</v>
      </c>
      <c r="Q6" s="48">
        <v>12530</v>
      </c>
      <c r="R6" s="48">
        <v>11930</v>
      </c>
      <c r="S6" s="48">
        <v>16800</v>
      </c>
      <c r="T6" s="48">
        <v>13330</v>
      </c>
      <c r="U6" s="48">
        <v>14000</v>
      </c>
      <c r="V6" s="48">
        <v>5080</v>
      </c>
      <c r="W6" s="40">
        <f>V6/U6*100</f>
        <v>36.285714285714285</v>
      </c>
      <c r="X6" s="49" t="s">
        <v>533</v>
      </c>
      <c r="Y6" s="2"/>
    </row>
    <row r="7" spans="1:26" ht="96.75" customHeight="1" x14ac:dyDescent="0.2">
      <c r="A7" s="42">
        <v>5</v>
      </c>
      <c r="B7" s="43" t="s">
        <v>258</v>
      </c>
      <c r="C7" s="43" t="s">
        <v>205</v>
      </c>
      <c r="D7" s="44" t="s">
        <v>11</v>
      </c>
      <c r="E7" s="44" t="s">
        <v>8</v>
      </c>
      <c r="F7" s="44" t="s">
        <v>8</v>
      </c>
      <c r="G7" s="45"/>
      <c r="H7" s="46" t="s">
        <v>14</v>
      </c>
      <c r="I7" s="46" t="s">
        <v>8</v>
      </c>
      <c r="J7" s="46" t="s">
        <v>15</v>
      </c>
      <c r="K7" s="43" t="s">
        <v>5</v>
      </c>
      <c r="L7" s="46" t="s">
        <v>5</v>
      </c>
      <c r="M7" s="46" t="s">
        <v>5</v>
      </c>
      <c r="N7" s="43" t="s">
        <v>11</v>
      </c>
      <c r="O7" s="46">
        <v>41</v>
      </c>
      <c r="P7" s="47" t="s">
        <v>262</v>
      </c>
      <c r="Q7" s="48">
        <v>6590</v>
      </c>
      <c r="R7" s="48">
        <v>7160</v>
      </c>
      <c r="S7" s="48">
        <v>8290</v>
      </c>
      <c r="T7" s="48">
        <v>7540</v>
      </c>
      <c r="U7" s="48">
        <v>9150</v>
      </c>
      <c r="V7" s="48">
        <v>5050</v>
      </c>
      <c r="W7" s="40">
        <f>V7/U7*100</f>
        <v>55.191256830601091</v>
      </c>
      <c r="X7" s="49" t="s">
        <v>536</v>
      </c>
      <c r="Y7" s="2"/>
    </row>
    <row r="8" spans="1:26" ht="39" customHeight="1" x14ac:dyDescent="0.2">
      <c r="A8" s="42">
        <v>7</v>
      </c>
      <c r="B8" s="43" t="s">
        <v>258</v>
      </c>
      <c r="C8" s="43" t="s">
        <v>205</v>
      </c>
      <c r="D8" s="44" t="s">
        <v>11</v>
      </c>
      <c r="E8" s="44" t="s">
        <v>8</v>
      </c>
      <c r="F8" s="44" t="s">
        <v>8</v>
      </c>
      <c r="G8" s="45"/>
      <c r="H8" s="46" t="s">
        <v>14</v>
      </c>
      <c r="I8" s="46" t="s">
        <v>8</v>
      </c>
      <c r="J8" s="46" t="s">
        <v>15</v>
      </c>
      <c r="K8" s="43" t="s">
        <v>5</v>
      </c>
      <c r="L8" s="46" t="s">
        <v>5</v>
      </c>
      <c r="M8" s="46" t="s">
        <v>5</v>
      </c>
      <c r="N8" s="43" t="s">
        <v>40</v>
      </c>
      <c r="O8" s="46">
        <v>41</v>
      </c>
      <c r="P8" s="47" t="s">
        <v>370</v>
      </c>
      <c r="Q8" s="48">
        <v>7140</v>
      </c>
      <c r="R8" s="48">
        <v>11060</v>
      </c>
      <c r="S8" s="48">
        <v>20900</v>
      </c>
      <c r="T8" s="48">
        <v>20900</v>
      </c>
      <c r="U8" s="48">
        <v>20900</v>
      </c>
      <c r="V8" s="48">
        <v>2500</v>
      </c>
      <c r="W8" s="40">
        <f>V8/U8*100</f>
        <v>11.961722488038278</v>
      </c>
      <c r="X8" s="49" t="s">
        <v>537</v>
      </c>
      <c r="Y8" s="2"/>
    </row>
    <row r="9" spans="1:26" ht="33.75" hidden="1" x14ac:dyDescent="0.2">
      <c r="A9" s="42">
        <v>9</v>
      </c>
      <c r="B9" s="43" t="s">
        <v>258</v>
      </c>
      <c r="C9" s="43" t="s">
        <v>205</v>
      </c>
      <c r="D9" s="44" t="s">
        <v>11</v>
      </c>
      <c r="E9" s="44" t="s">
        <v>8</v>
      </c>
      <c r="F9" s="44" t="s">
        <v>8</v>
      </c>
      <c r="G9" s="45"/>
      <c r="H9" s="46" t="s">
        <v>14</v>
      </c>
      <c r="I9" s="46" t="s">
        <v>8</v>
      </c>
      <c r="J9" s="46" t="s">
        <v>15</v>
      </c>
      <c r="K9" s="43" t="s">
        <v>5</v>
      </c>
      <c r="L9" s="46" t="s">
        <v>5</v>
      </c>
      <c r="M9" s="46" t="s">
        <v>5</v>
      </c>
      <c r="N9" s="43" t="s">
        <v>41</v>
      </c>
      <c r="O9" s="46">
        <v>41</v>
      </c>
      <c r="P9" s="47" t="s">
        <v>265</v>
      </c>
      <c r="Q9" s="48"/>
      <c r="R9" s="48"/>
      <c r="S9" s="48"/>
      <c r="T9" s="48"/>
      <c r="U9" s="48"/>
      <c r="V9" s="48"/>
      <c r="W9" s="48"/>
      <c r="X9" s="49"/>
      <c r="Y9" s="2"/>
    </row>
    <row r="10" spans="1:26" ht="67.5" x14ac:dyDescent="0.2">
      <c r="A10" s="47">
        <v>52</v>
      </c>
      <c r="B10" s="43" t="s">
        <v>258</v>
      </c>
      <c r="C10" s="43" t="s">
        <v>205</v>
      </c>
      <c r="D10" s="44" t="s">
        <v>11</v>
      </c>
      <c r="E10" s="44" t="s">
        <v>8</v>
      </c>
      <c r="F10" s="44" t="s">
        <v>8</v>
      </c>
      <c r="G10" s="45"/>
      <c r="H10" s="46" t="s">
        <v>14</v>
      </c>
      <c r="I10" s="46" t="s">
        <v>10</v>
      </c>
      <c r="J10" s="46" t="s">
        <v>10</v>
      </c>
      <c r="K10" s="43" t="s">
        <v>31</v>
      </c>
      <c r="L10" s="46" t="s">
        <v>5</v>
      </c>
      <c r="M10" s="46" t="s">
        <v>5</v>
      </c>
      <c r="N10" s="46" t="s">
        <v>5</v>
      </c>
      <c r="O10" s="46">
        <v>41</v>
      </c>
      <c r="P10" s="47" t="s">
        <v>116</v>
      </c>
      <c r="Q10" s="48">
        <v>1380</v>
      </c>
      <c r="R10" s="48">
        <v>3410</v>
      </c>
      <c r="S10" s="48">
        <v>9440</v>
      </c>
      <c r="T10" s="48">
        <v>7910</v>
      </c>
      <c r="U10" s="48">
        <f>4600+4840</f>
        <v>9440</v>
      </c>
      <c r="V10" s="48">
        <v>2930</v>
      </c>
      <c r="W10" s="40">
        <f>V10/U10*100</f>
        <v>31.038135593220339</v>
      </c>
      <c r="X10" s="47" t="s">
        <v>551</v>
      </c>
      <c r="Y10" s="2"/>
    </row>
    <row r="11" spans="1:26" ht="22.5" x14ac:dyDescent="0.2">
      <c r="A11" s="47">
        <v>91</v>
      </c>
      <c r="B11" s="43" t="s">
        <v>258</v>
      </c>
      <c r="C11" s="43" t="s">
        <v>205</v>
      </c>
      <c r="D11" s="44" t="s">
        <v>11</v>
      </c>
      <c r="E11" s="44" t="s">
        <v>8</v>
      </c>
      <c r="F11" s="44" t="s">
        <v>8</v>
      </c>
      <c r="G11" s="45"/>
      <c r="H11" s="46" t="s">
        <v>14</v>
      </c>
      <c r="I11" s="46" t="s">
        <v>10</v>
      </c>
      <c r="J11" s="46" t="s">
        <v>12</v>
      </c>
      <c r="K11" s="43" t="s">
        <v>9</v>
      </c>
      <c r="L11" s="46" t="s">
        <v>5</v>
      </c>
      <c r="M11" s="46" t="s">
        <v>5</v>
      </c>
      <c r="N11" s="46" t="s">
        <v>18</v>
      </c>
      <c r="O11" s="46">
        <v>41</v>
      </c>
      <c r="P11" s="47" t="s">
        <v>214</v>
      </c>
      <c r="Q11" s="48">
        <v>3320</v>
      </c>
      <c r="R11" s="48">
        <v>3510</v>
      </c>
      <c r="S11" s="48">
        <v>3650</v>
      </c>
      <c r="T11" s="48">
        <v>3370</v>
      </c>
      <c r="U11" s="48">
        <v>3650</v>
      </c>
      <c r="V11" s="48">
        <v>3700</v>
      </c>
      <c r="W11" s="40">
        <f>V11/U11*100</f>
        <v>101.36986301369863</v>
      </c>
      <c r="X11" s="47"/>
      <c r="Y11" s="2"/>
      <c r="Z11" s="6"/>
    </row>
    <row r="12" spans="1:26" ht="67.5" hidden="1" x14ac:dyDescent="0.2">
      <c r="A12" s="42">
        <v>99</v>
      </c>
      <c r="B12" s="50" t="s">
        <v>258</v>
      </c>
      <c r="C12" s="43" t="s">
        <v>205</v>
      </c>
      <c r="D12" s="51" t="s">
        <v>11</v>
      </c>
      <c r="E12" s="51" t="s">
        <v>8</v>
      </c>
      <c r="F12" s="51" t="s">
        <v>8</v>
      </c>
      <c r="G12" s="52"/>
      <c r="H12" s="53" t="s">
        <v>14</v>
      </c>
      <c r="I12" s="53" t="s">
        <v>10</v>
      </c>
      <c r="J12" s="53" t="s">
        <v>12</v>
      </c>
      <c r="K12" s="50" t="s">
        <v>33</v>
      </c>
      <c r="L12" s="53" t="s">
        <v>5</v>
      </c>
      <c r="M12" s="53" t="s">
        <v>5</v>
      </c>
      <c r="N12" s="53" t="s">
        <v>8</v>
      </c>
      <c r="O12" s="53">
        <v>41</v>
      </c>
      <c r="P12" s="42" t="s">
        <v>126</v>
      </c>
      <c r="Q12" s="48">
        <v>0</v>
      </c>
      <c r="R12" s="48">
        <v>0</v>
      </c>
      <c r="S12" s="48">
        <v>0</v>
      </c>
      <c r="T12" s="48">
        <v>0</v>
      </c>
      <c r="U12" s="48">
        <v>0</v>
      </c>
      <c r="V12" s="48"/>
      <c r="W12" s="48">
        <v>0</v>
      </c>
      <c r="X12" s="42" t="s">
        <v>469</v>
      </c>
      <c r="Y12" s="2"/>
    </row>
    <row r="13" spans="1:26" ht="135" x14ac:dyDescent="0.2">
      <c r="A13" s="47">
        <v>100</v>
      </c>
      <c r="B13" s="43" t="s">
        <v>258</v>
      </c>
      <c r="C13" s="43" t="s">
        <v>205</v>
      </c>
      <c r="D13" s="44" t="s">
        <v>11</v>
      </c>
      <c r="E13" s="44" t="s">
        <v>8</v>
      </c>
      <c r="F13" s="44" t="s">
        <v>8</v>
      </c>
      <c r="G13" s="45"/>
      <c r="H13" s="46" t="s">
        <v>14</v>
      </c>
      <c r="I13" s="46" t="s">
        <v>10</v>
      </c>
      <c r="J13" s="46" t="s">
        <v>12</v>
      </c>
      <c r="K13" s="43" t="s">
        <v>33</v>
      </c>
      <c r="L13" s="46" t="s">
        <v>5</v>
      </c>
      <c r="M13" s="46" t="s">
        <v>5</v>
      </c>
      <c r="N13" s="46" t="s">
        <v>7</v>
      </c>
      <c r="O13" s="46">
        <v>41</v>
      </c>
      <c r="P13" s="47" t="s">
        <v>468</v>
      </c>
      <c r="Q13" s="48">
        <v>3210</v>
      </c>
      <c r="R13" s="48">
        <v>4010</v>
      </c>
      <c r="S13" s="48">
        <v>4620</v>
      </c>
      <c r="T13" s="48">
        <v>4520</v>
      </c>
      <c r="U13" s="48">
        <v>4850</v>
      </c>
      <c r="V13" s="48">
        <v>210</v>
      </c>
      <c r="W13" s="40">
        <f>V13/U13*100</f>
        <v>4.3298969072164946</v>
      </c>
      <c r="X13" s="47" t="s">
        <v>552</v>
      </c>
      <c r="Y13" s="2"/>
      <c r="Z13" s="6"/>
    </row>
    <row r="14" spans="1:26" ht="202.5" hidden="1" x14ac:dyDescent="0.2">
      <c r="A14" s="47">
        <v>103</v>
      </c>
      <c r="B14" s="43" t="s">
        <v>258</v>
      </c>
      <c r="C14" s="43" t="s">
        <v>205</v>
      </c>
      <c r="D14" s="44" t="s">
        <v>11</v>
      </c>
      <c r="E14" s="44" t="s">
        <v>8</v>
      </c>
      <c r="F14" s="44" t="s">
        <v>8</v>
      </c>
      <c r="G14" s="45"/>
      <c r="H14" s="46" t="s">
        <v>14</v>
      </c>
      <c r="I14" s="46" t="s">
        <v>10</v>
      </c>
      <c r="J14" s="46" t="s">
        <v>12</v>
      </c>
      <c r="K14" s="43" t="s">
        <v>33</v>
      </c>
      <c r="L14" s="46" t="s">
        <v>5</v>
      </c>
      <c r="M14" s="46" t="s">
        <v>5</v>
      </c>
      <c r="N14" s="46" t="s">
        <v>10</v>
      </c>
      <c r="O14" s="46">
        <v>41</v>
      </c>
      <c r="P14" s="47" t="s">
        <v>406</v>
      </c>
      <c r="Q14" s="48">
        <v>0</v>
      </c>
      <c r="R14" s="48">
        <v>0</v>
      </c>
      <c r="S14" s="48">
        <v>0</v>
      </c>
      <c r="T14" s="48">
        <v>0</v>
      </c>
      <c r="U14" s="48">
        <v>0</v>
      </c>
      <c r="V14" s="48">
        <v>0</v>
      </c>
      <c r="W14" s="48">
        <v>0</v>
      </c>
      <c r="X14" s="47" t="s">
        <v>470</v>
      </c>
      <c r="Y14" s="2"/>
    </row>
    <row r="15" spans="1:26" ht="90" x14ac:dyDescent="0.2">
      <c r="A15" s="47">
        <v>111</v>
      </c>
      <c r="B15" s="43" t="s">
        <v>258</v>
      </c>
      <c r="C15" s="43" t="s">
        <v>205</v>
      </c>
      <c r="D15" s="44" t="s">
        <v>11</v>
      </c>
      <c r="E15" s="44" t="s">
        <v>8</v>
      </c>
      <c r="F15" s="44" t="s">
        <v>8</v>
      </c>
      <c r="G15" s="45"/>
      <c r="H15" s="46" t="s">
        <v>14</v>
      </c>
      <c r="I15" s="46" t="s">
        <v>10</v>
      </c>
      <c r="J15" s="46" t="s">
        <v>12</v>
      </c>
      <c r="K15" s="43" t="s">
        <v>36</v>
      </c>
      <c r="L15" s="46" t="s">
        <v>5</v>
      </c>
      <c r="M15" s="46" t="s">
        <v>5</v>
      </c>
      <c r="N15" s="46">
        <v>1</v>
      </c>
      <c r="O15" s="46">
        <v>41</v>
      </c>
      <c r="P15" s="47" t="s">
        <v>474</v>
      </c>
      <c r="Q15" s="48">
        <v>260</v>
      </c>
      <c r="R15" s="48">
        <v>270</v>
      </c>
      <c r="S15" s="48">
        <v>500</v>
      </c>
      <c r="T15" s="48">
        <v>0</v>
      </c>
      <c r="U15" s="48">
        <v>800</v>
      </c>
      <c r="V15" s="48">
        <v>290</v>
      </c>
      <c r="W15" s="40">
        <f>V15/U15*100</f>
        <v>36.25</v>
      </c>
      <c r="X15" s="47" t="s">
        <v>553</v>
      </c>
      <c r="Y15" s="2"/>
      <c r="Z15" s="6"/>
    </row>
    <row r="16" spans="1:26" ht="196.5" hidden="1" customHeight="1" x14ac:dyDescent="0.2">
      <c r="A16" s="47">
        <v>112</v>
      </c>
      <c r="B16" s="43" t="s">
        <v>258</v>
      </c>
      <c r="C16" s="43" t="s">
        <v>205</v>
      </c>
      <c r="D16" s="44" t="s">
        <v>11</v>
      </c>
      <c r="E16" s="44" t="s">
        <v>8</v>
      </c>
      <c r="F16" s="44" t="s">
        <v>8</v>
      </c>
      <c r="G16" s="45"/>
      <c r="H16" s="46" t="s">
        <v>14</v>
      </c>
      <c r="I16" s="46" t="s">
        <v>10</v>
      </c>
      <c r="J16" s="46" t="s">
        <v>12</v>
      </c>
      <c r="K16" s="43" t="s">
        <v>36</v>
      </c>
      <c r="L16" s="46" t="s">
        <v>5</v>
      </c>
      <c r="M16" s="46" t="s">
        <v>5</v>
      </c>
      <c r="N16" s="46">
        <v>2</v>
      </c>
      <c r="O16" s="46">
        <v>41</v>
      </c>
      <c r="P16" s="47" t="s">
        <v>96</v>
      </c>
      <c r="Q16" s="48">
        <v>0</v>
      </c>
      <c r="R16" s="48">
        <v>0</v>
      </c>
      <c r="S16" s="48">
        <v>0</v>
      </c>
      <c r="T16" s="48">
        <v>0</v>
      </c>
      <c r="U16" s="48">
        <v>0</v>
      </c>
      <c r="V16" s="48"/>
      <c r="W16" s="48">
        <v>0</v>
      </c>
      <c r="X16" s="47" t="s">
        <v>471</v>
      </c>
      <c r="Y16" s="2"/>
    </row>
    <row r="17" spans="1:25" ht="45" x14ac:dyDescent="0.2">
      <c r="A17" s="47">
        <v>120</v>
      </c>
      <c r="B17" s="43" t="s">
        <v>258</v>
      </c>
      <c r="C17" s="43" t="s">
        <v>205</v>
      </c>
      <c r="D17" s="44" t="s">
        <v>11</v>
      </c>
      <c r="E17" s="44" t="s">
        <v>8</v>
      </c>
      <c r="F17" s="44" t="s">
        <v>8</v>
      </c>
      <c r="G17" s="45"/>
      <c r="H17" s="46" t="s">
        <v>14</v>
      </c>
      <c r="I17" s="46" t="s">
        <v>15</v>
      </c>
      <c r="J17" s="46" t="s">
        <v>7</v>
      </c>
      <c r="K17" s="43" t="s">
        <v>19</v>
      </c>
      <c r="L17" s="46" t="s">
        <v>5</v>
      </c>
      <c r="M17" s="46" t="s">
        <v>5</v>
      </c>
      <c r="N17" s="46" t="s">
        <v>5</v>
      </c>
      <c r="O17" s="53">
        <v>41</v>
      </c>
      <c r="P17" s="47" t="s">
        <v>195</v>
      </c>
      <c r="Q17" s="48">
        <v>1870</v>
      </c>
      <c r="R17" s="48">
        <v>610</v>
      </c>
      <c r="S17" s="48">
        <v>1370</v>
      </c>
      <c r="T17" s="48">
        <v>1360</v>
      </c>
      <c r="U17" s="48">
        <v>1000</v>
      </c>
      <c r="V17" s="48">
        <v>0</v>
      </c>
      <c r="W17" s="40">
        <f>V17/U17*100</f>
        <v>0</v>
      </c>
      <c r="X17" s="54" t="s">
        <v>554</v>
      </c>
      <c r="Y17" s="2"/>
    </row>
    <row r="18" spans="1:25" x14ac:dyDescent="0.2">
      <c r="A18" s="55"/>
      <c r="B18" s="44"/>
      <c r="C18" s="44"/>
      <c r="D18" s="44"/>
      <c r="E18" s="44"/>
      <c r="F18" s="44"/>
      <c r="G18" s="45"/>
      <c r="H18" s="45">
        <v>6</v>
      </c>
      <c r="I18" s="45">
        <v>1</v>
      </c>
      <c r="J18" s="45">
        <v>0</v>
      </c>
      <c r="K18" s="44"/>
      <c r="L18" s="45"/>
      <c r="M18" s="45"/>
      <c r="N18" s="45"/>
      <c r="O18" s="52"/>
      <c r="P18" s="55" t="s">
        <v>480</v>
      </c>
      <c r="Q18" s="56">
        <f t="shared" ref="Q18:V18" si="0">Q5+Q6+Q7+Q8+Q9</f>
        <v>88920</v>
      </c>
      <c r="R18" s="56">
        <f t="shared" si="0"/>
        <v>95040</v>
      </c>
      <c r="S18" s="56">
        <f t="shared" si="0"/>
        <v>124530</v>
      </c>
      <c r="T18" s="56">
        <f t="shared" si="0"/>
        <v>118190</v>
      </c>
      <c r="U18" s="56">
        <f t="shared" si="0"/>
        <v>135550</v>
      </c>
      <c r="V18" s="56">
        <f t="shared" si="0"/>
        <v>50480</v>
      </c>
      <c r="W18" s="57">
        <f>V18/U18*100</f>
        <v>37.240870527480638</v>
      </c>
      <c r="X18" s="58"/>
      <c r="Y18" s="2"/>
    </row>
    <row r="19" spans="1:25" x14ac:dyDescent="0.2">
      <c r="A19" s="55"/>
      <c r="B19" s="44"/>
      <c r="C19" s="44"/>
      <c r="D19" s="44"/>
      <c r="E19" s="44"/>
      <c r="F19" s="44"/>
      <c r="G19" s="45"/>
      <c r="H19" s="45">
        <v>6</v>
      </c>
      <c r="I19" s="45">
        <v>3</v>
      </c>
      <c r="J19" s="45">
        <v>0</v>
      </c>
      <c r="K19" s="44"/>
      <c r="L19" s="45"/>
      <c r="M19" s="45"/>
      <c r="N19" s="45"/>
      <c r="O19" s="52"/>
      <c r="P19" s="55" t="s">
        <v>479</v>
      </c>
      <c r="Q19" s="56">
        <f t="shared" ref="Q19:V19" si="1">SUM(Q10:Q16)</f>
        <v>8170</v>
      </c>
      <c r="R19" s="56">
        <f t="shared" si="1"/>
        <v>11200</v>
      </c>
      <c r="S19" s="56">
        <f t="shared" si="1"/>
        <v>18210</v>
      </c>
      <c r="T19" s="56">
        <f t="shared" si="1"/>
        <v>15800</v>
      </c>
      <c r="U19" s="56">
        <f t="shared" si="1"/>
        <v>18740</v>
      </c>
      <c r="V19" s="56">
        <f t="shared" si="1"/>
        <v>7130</v>
      </c>
      <c r="W19" s="57">
        <f>V19/U19*100</f>
        <v>38.046958377801495</v>
      </c>
      <c r="X19" s="58"/>
      <c r="Y19" s="2"/>
    </row>
    <row r="20" spans="1:25" x14ac:dyDescent="0.2">
      <c r="A20" s="55"/>
      <c r="B20" s="44"/>
      <c r="C20" s="44"/>
      <c r="D20" s="44"/>
      <c r="E20" s="44"/>
      <c r="F20" s="44"/>
      <c r="G20" s="45"/>
      <c r="H20" s="45">
        <v>6</v>
      </c>
      <c r="I20" s="45">
        <v>4</v>
      </c>
      <c r="J20" s="45">
        <v>0</v>
      </c>
      <c r="K20" s="44"/>
      <c r="L20" s="45"/>
      <c r="M20" s="45"/>
      <c r="N20" s="45"/>
      <c r="O20" s="52"/>
      <c r="P20" s="55" t="s">
        <v>481</v>
      </c>
      <c r="Q20" s="56">
        <f t="shared" ref="Q20:V20" si="2">Q17</f>
        <v>1870</v>
      </c>
      <c r="R20" s="56">
        <f t="shared" si="2"/>
        <v>610</v>
      </c>
      <c r="S20" s="56">
        <f t="shared" si="2"/>
        <v>1370</v>
      </c>
      <c r="T20" s="56">
        <f t="shared" si="2"/>
        <v>1360</v>
      </c>
      <c r="U20" s="56">
        <f t="shared" si="2"/>
        <v>1000</v>
      </c>
      <c r="V20" s="56">
        <f t="shared" si="2"/>
        <v>0</v>
      </c>
      <c r="W20" s="57">
        <f>V20/U20*100</f>
        <v>0</v>
      </c>
      <c r="X20" s="58"/>
      <c r="Y20" s="2"/>
    </row>
    <row r="21" spans="1:25" ht="22.5" x14ac:dyDescent="0.2">
      <c r="A21" s="47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55" t="s">
        <v>300</v>
      </c>
      <c r="Q21" s="59">
        <f t="shared" ref="Q21:V21" si="3">SUM(Q5:Q17)</f>
        <v>98960</v>
      </c>
      <c r="R21" s="59">
        <f t="shared" si="3"/>
        <v>106850</v>
      </c>
      <c r="S21" s="59">
        <f t="shared" si="3"/>
        <v>144110</v>
      </c>
      <c r="T21" s="59">
        <f t="shared" si="3"/>
        <v>135350</v>
      </c>
      <c r="U21" s="59">
        <f t="shared" si="3"/>
        <v>155290</v>
      </c>
      <c r="V21" s="59">
        <f t="shared" si="3"/>
        <v>57610</v>
      </c>
      <c r="W21" s="57">
        <f>V21/U21*100</f>
        <v>37.09833215274648</v>
      </c>
      <c r="X21" s="45"/>
    </row>
    <row r="22" spans="1:25" ht="13.5" thickBot="1" x14ac:dyDescent="0.25">
      <c r="A22" s="60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60"/>
      <c r="Q22" s="11"/>
      <c r="R22" s="11"/>
      <c r="S22" s="11"/>
      <c r="T22" s="11"/>
      <c r="U22" s="11"/>
      <c r="V22" s="11"/>
      <c r="W22" s="11"/>
      <c r="X22" s="11"/>
    </row>
    <row r="23" spans="1:25" ht="13.5" thickBot="1" x14ac:dyDescent="0.25">
      <c r="A23" s="6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47" t="s">
        <v>183</v>
      </c>
      <c r="Q23" s="62">
        <f t="shared" ref="Q23:V23" si="4">Q21</f>
        <v>98960</v>
      </c>
      <c r="R23" s="62">
        <f t="shared" si="4"/>
        <v>106850</v>
      </c>
      <c r="S23" s="62">
        <f t="shared" si="4"/>
        <v>144110</v>
      </c>
      <c r="T23" s="62">
        <f t="shared" si="4"/>
        <v>135350</v>
      </c>
      <c r="U23" s="62">
        <f t="shared" si="4"/>
        <v>155290</v>
      </c>
      <c r="V23" s="62">
        <f t="shared" si="4"/>
        <v>57610</v>
      </c>
      <c r="W23" s="63">
        <f>V23/U23*100</f>
        <v>37.09833215274648</v>
      </c>
      <c r="X23" s="62"/>
    </row>
    <row r="24" spans="1:25" ht="13.5" thickBot="1" x14ac:dyDescent="0.25">
      <c r="A24" s="64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47" t="s">
        <v>184</v>
      </c>
      <c r="Q24" s="46"/>
      <c r="R24" s="46"/>
      <c r="S24" s="46"/>
      <c r="T24" s="46"/>
      <c r="U24" s="46"/>
      <c r="V24" s="46"/>
      <c r="W24" s="46"/>
      <c r="X24" s="46"/>
    </row>
    <row r="25" spans="1:25" x14ac:dyDescent="0.2">
      <c r="A25" s="60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60"/>
      <c r="Q25" s="11"/>
      <c r="R25" s="11"/>
      <c r="S25" s="11"/>
      <c r="T25" s="11"/>
      <c r="U25" s="11"/>
      <c r="V25" s="11"/>
      <c r="W25" s="11"/>
      <c r="X25" s="11"/>
    </row>
    <row r="26" spans="1:25" x14ac:dyDescent="0.2">
      <c r="A26" s="6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60"/>
      <c r="Q26" s="11"/>
      <c r="R26" s="11"/>
      <c r="S26" s="11"/>
      <c r="T26" s="11"/>
      <c r="U26" s="11"/>
      <c r="V26" s="11"/>
      <c r="W26" s="11"/>
      <c r="X26" s="11"/>
    </row>
    <row r="27" spans="1:25" ht="13.5" thickBot="1" x14ac:dyDescent="0.25">
      <c r="A27" s="60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60"/>
      <c r="Q27" s="11"/>
      <c r="R27" s="11"/>
      <c r="S27" s="11"/>
      <c r="T27" s="11"/>
      <c r="U27" s="11"/>
      <c r="V27" s="11"/>
      <c r="W27" s="11"/>
      <c r="X27" s="11"/>
    </row>
    <row r="28" spans="1:25" ht="86.25" customHeight="1" thickBot="1" x14ac:dyDescent="0.25">
      <c r="A28" s="12"/>
      <c r="B28" s="13"/>
      <c r="C28" s="14"/>
      <c r="D28" s="15"/>
      <c r="E28" s="15"/>
      <c r="F28" s="15"/>
      <c r="G28" s="16"/>
      <c r="H28" s="17"/>
      <c r="I28" s="17"/>
      <c r="J28" s="17"/>
      <c r="K28" s="18"/>
      <c r="L28" s="17"/>
      <c r="M28" s="17"/>
      <c r="N28" s="17"/>
      <c r="O28" s="19"/>
      <c r="P28" s="20" t="s">
        <v>361</v>
      </c>
      <c r="Q28" s="21" t="s">
        <v>456</v>
      </c>
      <c r="R28" s="21" t="s">
        <v>456</v>
      </c>
      <c r="S28" s="22" t="s">
        <v>425</v>
      </c>
      <c r="T28" s="22" t="s">
        <v>424</v>
      </c>
      <c r="U28" s="22" t="s">
        <v>382</v>
      </c>
      <c r="V28" s="21" t="s">
        <v>456</v>
      </c>
      <c r="W28" s="21" t="s">
        <v>530</v>
      </c>
      <c r="X28" s="22" t="s">
        <v>523</v>
      </c>
      <c r="Y28" s="6"/>
    </row>
    <row r="29" spans="1:25" ht="45.75" thickBot="1" x14ac:dyDescent="0.25">
      <c r="A29" s="23" t="s">
        <v>55</v>
      </c>
      <c r="B29" s="24" t="s">
        <v>233</v>
      </c>
      <c r="C29" s="25" t="s">
        <v>0</v>
      </c>
      <c r="D29" s="26" t="s">
        <v>238</v>
      </c>
      <c r="E29" s="26" t="s">
        <v>237</v>
      </c>
      <c r="F29" s="26" t="s">
        <v>236</v>
      </c>
      <c r="G29" s="27" t="s">
        <v>235</v>
      </c>
      <c r="H29" s="28" t="s">
        <v>254</v>
      </c>
      <c r="I29" s="28" t="s">
        <v>255</v>
      </c>
      <c r="J29" s="28" t="s">
        <v>256</v>
      </c>
      <c r="K29" s="29" t="s">
        <v>257</v>
      </c>
      <c r="L29" s="28" t="s">
        <v>1</v>
      </c>
      <c r="M29" s="28" t="s">
        <v>2</v>
      </c>
      <c r="N29" s="28" t="s">
        <v>3</v>
      </c>
      <c r="O29" s="30" t="s">
        <v>56</v>
      </c>
      <c r="P29" s="31" t="s">
        <v>302</v>
      </c>
      <c r="Q29" s="32">
        <v>2022</v>
      </c>
      <c r="R29" s="32">
        <v>2023</v>
      </c>
      <c r="S29" s="32">
        <v>2024</v>
      </c>
      <c r="T29" s="32">
        <v>2024</v>
      </c>
      <c r="U29" s="32">
        <v>2025</v>
      </c>
      <c r="V29" s="32" t="s">
        <v>531</v>
      </c>
      <c r="W29" s="32">
        <v>2025</v>
      </c>
      <c r="X29" s="33" t="s">
        <v>524</v>
      </c>
      <c r="Y29" s="6"/>
    </row>
    <row r="30" spans="1:25" ht="68.25" customHeight="1" x14ac:dyDescent="0.2">
      <c r="A30" s="65">
        <v>206</v>
      </c>
      <c r="B30" s="66" t="s">
        <v>284</v>
      </c>
      <c r="C30" s="67" t="s">
        <v>205</v>
      </c>
      <c r="D30" s="68" t="s">
        <v>42</v>
      </c>
      <c r="E30" s="68" t="s">
        <v>15</v>
      </c>
      <c r="F30" s="68" t="s">
        <v>10</v>
      </c>
      <c r="G30" s="69"/>
      <c r="H30" s="70" t="s">
        <v>12</v>
      </c>
      <c r="I30" s="70" t="s">
        <v>8</v>
      </c>
      <c r="J30" s="70" t="s">
        <v>14</v>
      </c>
      <c r="K30" s="66" t="s">
        <v>5</v>
      </c>
      <c r="L30" s="70" t="s">
        <v>5</v>
      </c>
      <c r="M30" s="70" t="s">
        <v>5</v>
      </c>
      <c r="N30" s="66" t="s">
        <v>11</v>
      </c>
      <c r="O30" s="70">
        <v>43</v>
      </c>
      <c r="P30" s="65" t="s">
        <v>154</v>
      </c>
      <c r="Q30" s="48">
        <v>2600</v>
      </c>
      <c r="R30" s="48">
        <v>0</v>
      </c>
      <c r="S30" s="48">
        <v>4000</v>
      </c>
      <c r="T30" s="48">
        <v>0</v>
      </c>
      <c r="U30" s="48">
        <v>50000</v>
      </c>
      <c r="V30" s="48">
        <v>0</v>
      </c>
      <c r="W30" s="40">
        <f>V30/U30*100</f>
        <v>0</v>
      </c>
      <c r="X30" s="47" t="s">
        <v>555</v>
      </c>
      <c r="Y30" s="2"/>
    </row>
    <row r="31" spans="1:25" ht="22.5" x14ac:dyDescent="0.2">
      <c r="A31" s="65">
        <v>215</v>
      </c>
      <c r="B31" s="66" t="s">
        <v>284</v>
      </c>
      <c r="C31" s="67" t="s">
        <v>205</v>
      </c>
      <c r="D31" s="68" t="s">
        <v>42</v>
      </c>
      <c r="E31" s="68" t="s">
        <v>15</v>
      </c>
      <c r="F31" s="68" t="s">
        <v>10</v>
      </c>
      <c r="G31" s="69"/>
      <c r="H31" s="70">
        <v>7</v>
      </c>
      <c r="I31" s="70">
        <v>1</v>
      </c>
      <c r="J31" s="70">
        <v>6</v>
      </c>
      <c r="K31" s="66"/>
      <c r="L31" s="70"/>
      <c r="M31" s="70"/>
      <c r="N31" s="66" t="s">
        <v>50</v>
      </c>
      <c r="O31" s="70">
        <v>43</v>
      </c>
      <c r="P31" s="65" t="s">
        <v>219</v>
      </c>
      <c r="Q31" s="48">
        <v>0</v>
      </c>
      <c r="R31" s="48">
        <v>1200</v>
      </c>
      <c r="S31" s="48">
        <v>2300</v>
      </c>
      <c r="T31" s="48">
        <v>2300</v>
      </c>
      <c r="U31" s="48">
        <v>0</v>
      </c>
      <c r="V31" s="48">
        <v>0</v>
      </c>
      <c r="W31" s="48">
        <f t="shared" ref="W31" si="5">U31+V31</f>
        <v>0</v>
      </c>
      <c r="X31" s="47" t="s">
        <v>556</v>
      </c>
      <c r="Y31" s="2"/>
    </row>
    <row r="32" spans="1:25" hidden="1" x14ac:dyDescent="0.2">
      <c r="A32" s="65">
        <v>217</v>
      </c>
      <c r="B32" s="66" t="s">
        <v>284</v>
      </c>
      <c r="C32" s="67" t="s">
        <v>205</v>
      </c>
      <c r="D32" s="68" t="s">
        <v>42</v>
      </c>
      <c r="E32" s="68" t="s">
        <v>15</v>
      </c>
      <c r="F32" s="68" t="s">
        <v>10</v>
      </c>
      <c r="G32" s="69"/>
      <c r="H32" s="70">
        <v>7</v>
      </c>
      <c r="I32" s="70">
        <v>1</v>
      </c>
      <c r="J32" s="70">
        <v>6</v>
      </c>
      <c r="K32" s="66"/>
      <c r="L32" s="70"/>
      <c r="M32" s="70"/>
      <c r="N32" s="70">
        <v>12</v>
      </c>
      <c r="O32" s="70">
        <v>43</v>
      </c>
      <c r="P32" s="65" t="s">
        <v>287</v>
      </c>
      <c r="Q32" s="48"/>
      <c r="R32" s="48"/>
      <c r="S32" s="48"/>
      <c r="T32" s="48"/>
      <c r="U32" s="48"/>
      <c r="V32" s="48"/>
      <c r="W32" s="48"/>
      <c r="X32" s="47" t="s">
        <v>288</v>
      </c>
      <c r="Y32" s="2"/>
    </row>
    <row r="33" spans="1:25" ht="22.5" hidden="1" x14ac:dyDescent="0.2">
      <c r="A33" s="65">
        <v>218</v>
      </c>
      <c r="B33" s="66" t="s">
        <v>284</v>
      </c>
      <c r="C33" s="66" t="s">
        <v>205</v>
      </c>
      <c r="D33" s="68" t="s">
        <v>42</v>
      </c>
      <c r="E33" s="68" t="s">
        <v>15</v>
      </c>
      <c r="F33" s="68" t="s">
        <v>10</v>
      </c>
      <c r="G33" s="69"/>
      <c r="H33" s="70">
        <v>7</v>
      </c>
      <c r="I33" s="70">
        <v>1</v>
      </c>
      <c r="J33" s="70">
        <v>6</v>
      </c>
      <c r="K33" s="66"/>
      <c r="L33" s="70"/>
      <c r="M33" s="70"/>
      <c r="N33" s="70" t="s">
        <v>274</v>
      </c>
      <c r="O33" s="70">
        <v>43</v>
      </c>
      <c r="P33" s="65" t="s">
        <v>337</v>
      </c>
      <c r="Q33" s="48"/>
      <c r="R33" s="48"/>
      <c r="S33" s="48"/>
      <c r="T33" s="48"/>
      <c r="U33" s="48"/>
      <c r="V33" s="48"/>
      <c r="W33" s="48"/>
      <c r="X33" s="47" t="s">
        <v>336</v>
      </c>
      <c r="Y33" s="2"/>
    </row>
    <row r="34" spans="1:25" x14ac:dyDescent="0.2">
      <c r="A34" s="71"/>
      <c r="B34" s="68"/>
      <c r="C34" s="68"/>
      <c r="D34" s="68"/>
      <c r="E34" s="68"/>
      <c r="F34" s="68"/>
      <c r="G34" s="69"/>
      <c r="H34" s="69">
        <v>7</v>
      </c>
      <c r="I34" s="69">
        <v>1</v>
      </c>
      <c r="J34" s="69">
        <v>6</v>
      </c>
      <c r="K34" s="68"/>
      <c r="L34" s="69"/>
      <c r="M34" s="69"/>
      <c r="N34" s="69"/>
      <c r="O34" s="69"/>
      <c r="P34" s="71" t="s">
        <v>482</v>
      </c>
      <c r="Q34" s="56">
        <f t="shared" ref="Q34:V34" si="6">SUM(Q30:Q33)</f>
        <v>2600</v>
      </c>
      <c r="R34" s="56">
        <f t="shared" si="6"/>
        <v>1200</v>
      </c>
      <c r="S34" s="56">
        <f t="shared" si="6"/>
        <v>6300</v>
      </c>
      <c r="T34" s="56">
        <f t="shared" si="6"/>
        <v>2300</v>
      </c>
      <c r="U34" s="56">
        <f t="shared" si="6"/>
        <v>50000</v>
      </c>
      <c r="V34" s="56">
        <f t="shared" si="6"/>
        <v>0</v>
      </c>
      <c r="W34" s="57">
        <f>V34/U34*100</f>
        <v>0</v>
      </c>
      <c r="X34" s="55"/>
      <c r="Y34" s="2"/>
    </row>
    <row r="35" spans="1:25" ht="22.5" x14ac:dyDescent="0.2">
      <c r="A35" s="47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55" t="s">
        <v>300</v>
      </c>
      <c r="Q35" s="59">
        <f t="shared" ref="Q35:V35" si="7">SUM(Q30:Q33)</f>
        <v>2600</v>
      </c>
      <c r="R35" s="59">
        <f t="shared" si="7"/>
        <v>1200</v>
      </c>
      <c r="S35" s="59">
        <f t="shared" si="7"/>
        <v>6300</v>
      </c>
      <c r="T35" s="59">
        <f t="shared" si="7"/>
        <v>2300</v>
      </c>
      <c r="U35" s="59">
        <f t="shared" si="7"/>
        <v>50000</v>
      </c>
      <c r="V35" s="59">
        <f t="shared" si="7"/>
        <v>0</v>
      </c>
      <c r="W35" s="57">
        <f>V35/U35*100</f>
        <v>0</v>
      </c>
      <c r="X35" s="46"/>
    </row>
    <row r="36" spans="1:25" ht="13.5" thickBot="1" x14ac:dyDescent="0.25">
      <c r="A36" s="60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60"/>
      <c r="Q36" s="11"/>
      <c r="R36" s="11"/>
      <c r="S36" s="11"/>
      <c r="T36" s="11"/>
      <c r="U36" s="11"/>
      <c r="V36" s="11"/>
      <c r="W36" s="11"/>
      <c r="X36" s="11"/>
    </row>
    <row r="37" spans="1:25" ht="13.5" thickBot="1" x14ac:dyDescent="0.25">
      <c r="A37" s="6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47" t="s">
        <v>183</v>
      </c>
      <c r="Q37" s="46"/>
      <c r="R37" s="46"/>
      <c r="S37" s="46"/>
      <c r="T37" s="46"/>
      <c r="U37" s="46"/>
      <c r="V37" s="46"/>
      <c r="W37" s="46"/>
      <c r="X37" s="46"/>
    </row>
    <row r="38" spans="1:25" ht="13.5" thickBot="1" x14ac:dyDescent="0.25">
      <c r="A38" s="64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47" t="s">
        <v>184</v>
      </c>
      <c r="Q38" s="62">
        <f t="shared" ref="Q38:V38" si="8">Q35</f>
        <v>2600</v>
      </c>
      <c r="R38" s="62">
        <f t="shared" si="8"/>
        <v>1200</v>
      </c>
      <c r="S38" s="62">
        <f t="shared" si="8"/>
        <v>6300</v>
      </c>
      <c r="T38" s="62">
        <f t="shared" si="8"/>
        <v>2300</v>
      </c>
      <c r="U38" s="62">
        <f t="shared" si="8"/>
        <v>50000</v>
      </c>
      <c r="V38" s="62">
        <f t="shared" si="8"/>
        <v>0</v>
      </c>
      <c r="W38" s="40">
        <f>V38/U38*100</f>
        <v>0</v>
      </c>
      <c r="X38" s="46"/>
    </row>
    <row r="39" spans="1:25" x14ac:dyDescent="0.2">
      <c r="A39" s="60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60"/>
      <c r="Q39" s="11"/>
      <c r="R39" s="11"/>
      <c r="S39" s="11"/>
      <c r="T39" s="11"/>
      <c r="U39" s="11"/>
      <c r="V39" s="11"/>
      <c r="W39" s="11"/>
      <c r="X39" s="11"/>
    </row>
    <row r="40" spans="1:25" ht="13.5" thickBot="1" x14ac:dyDescent="0.25">
      <c r="A40" s="60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60"/>
      <c r="Q40" s="11"/>
      <c r="R40" s="11"/>
      <c r="S40" s="11"/>
      <c r="T40" s="11"/>
      <c r="U40" s="11"/>
      <c r="V40" s="11"/>
      <c r="W40" s="11"/>
      <c r="X40" s="11"/>
    </row>
    <row r="41" spans="1:25" ht="87" customHeight="1" thickBot="1" x14ac:dyDescent="0.25">
      <c r="A41" s="12"/>
      <c r="B41" s="13"/>
      <c r="C41" s="14"/>
      <c r="D41" s="15"/>
      <c r="E41" s="15"/>
      <c r="F41" s="15"/>
      <c r="G41" s="16"/>
      <c r="H41" s="17"/>
      <c r="I41" s="17"/>
      <c r="J41" s="17"/>
      <c r="K41" s="18"/>
      <c r="L41" s="17"/>
      <c r="M41" s="17"/>
      <c r="N41" s="17"/>
      <c r="O41" s="19"/>
      <c r="P41" s="20" t="s">
        <v>361</v>
      </c>
      <c r="Q41" s="21" t="s">
        <v>456</v>
      </c>
      <c r="R41" s="21" t="s">
        <v>456</v>
      </c>
      <c r="S41" s="22" t="s">
        <v>425</v>
      </c>
      <c r="T41" s="22" t="s">
        <v>424</v>
      </c>
      <c r="U41" s="22" t="s">
        <v>382</v>
      </c>
      <c r="V41" s="21" t="s">
        <v>456</v>
      </c>
      <c r="W41" s="21" t="s">
        <v>530</v>
      </c>
      <c r="X41" s="22" t="s">
        <v>523</v>
      </c>
      <c r="Y41" s="6"/>
    </row>
    <row r="42" spans="1:25" ht="45.75" thickBot="1" x14ac:dyDescent="0.25">
      <c r="A42" s="23" t="s">
        <v>55</v>
      </c>
      <c r="B42" s="24" t="s">
        <v>233</v>
      </c>
      <c r="C42" s="25" t="s">
        <v>0</v>
      </c>
      <c r="D42" s="26" t="s">
        <v>238</v>
      </c>
      <c r="E42" s="26" t="s">
        <v>237</v>
      </c>
      <c r="F42" s="26" t="s">
        <v>236</v>
      </c>
      <c r="G42" s="27" t="s">
        <v>235</v>
      </c>
      <c r="H42" s="28" t="s">
        <v>254</v>
      </c>
      <c r="I42" s="28" t="s">
        <v>255</v>
      </c>
      <c r="J42" s="28" t="s">
        <v>256</v>
      </c>
      <c r="K42" s="29" t="s">
        <v>257</v>
      </c>
      <c r="L42" s="28" t="s">
        <v>1</v>
      </c>
      <c r="M42" s="28" t="s">
        <v>2</v>
      </c>
      <c r="N42" s="28" t="s">
        <v>3</v>
      </c>
      <c r="O42" s="30" t="s">
        <v>56</v>
      </c>
      <c r="P42" s="31" t="s">
        <v>303</v>
      </c>
      <c r="Q42" s="32">
        <v>2022</v>
      </c>
      <c r="R42" s="32">
        <v>2023</v>
      </c>
      <c r="S42" s="32">
        <v>2024</v>
      </c>
      <c r="T42" s="32">
        <v>2024</v>
      </c>
      <c r="U42" s="32">
        <v>2025</v>
      </c>
      <c r="V42" s="32" t="s">
        <v>531</v>
      </c>
      <c r="W42" s="32">
        <v>2025</v>
      </c>
      <c r="X42" s="33" t="s">
        <v>524</v>
      </c>
      <c r="Y42" s="6"/>
    </row>
    <row r="43" spans="1:25" ht="67.5" customHeight="1" x14ac:dyDescent="0.2">
      <c r="A43" s="47">
        <v>121</v>
      </c>
      <c r="B43" s="43" t="s">
        <v>278</v>
      </c>
      <c r="C43" s="46"/>
      <c r="D43" s="44" t="s">
        <v>11</v>
      </c>
      <c r="E43" s="44" t="s">
        <v>14</v>
      </c>
      <c r="F43" s="44" t="s">
        <v>39</v>
      </c>
      <c r="G43" s="45"/>
      <c r="H43" s="46">
        <v>6</v>
      </c>
      <c r="I43" s="46">
        <v>0</v>
      </c>
      <c r="J43" s="46">
        <v>0</v>
      </c>
      <c r="K43" s="43"/>
      <c r="L43" s="46"/>
      <c r="M43" s="46"/>
      <c r="N43" s="46"/>
      <c r="O43" s="46"/>
      <c r="P43" s="47" t="s">
        <v>187</v>
      </c>
      <c r="Q43" s="48">
        <v>6680</v>
      </c>
      <c r="R43" s="48">
        <v>7580</v>
      </c>
      <c r="S43" s="48">
        <v>10800</v>
      </c>
      <c r="T43" s="48">
        <v>10760</v>
      </c>
      <c r="U43" s="48">
        <v>0</v>
      </c>
      <c r="V43" s="48">
        <v>0</v>
      </c>
      <c r="W43" s="39">
        <v>0</v>
      </c>
      <c r="X43" s="72" t="s">
        <v>557</v>
      </c>
      <c r="Y43" s="2"/>
    </row>
    <row r="44" spans="1:25" ht="22.5" x14ac:dyDescent="0.2">
      <c r="A44" s="47"/>
      <c r="B44" s="43"/>
      <c r="C44" s="46"/>
      <c r="D44" s="44"/>
      <c r="E44" s="44"/>
      <c r="F44" s="44"/>
      <c r="G44" s="45"/>
      <c r="H44" s="46"/>
      <c r="I44" s="46"/>
      <c r="J44" s="46"/>
      <c r="K44" s="43"/>
      <c r="L44" s="46"/>
      <c r="M44" s="46"/>
      <c r="N44" s="46"/>
      <c r="O44" s="46"/>
      <c r="P44" s="55" t="s">
        <v>300</v>
      </c>
      <c r="Q44" s="59">
        <f t="shared" ref="Q44:V44" si="9">SUM(Q43:Q43)</f>
        <v>6680</v>
      </c>
      <c r="R44" s="59">
        <f t="shared" si="9"/>
        <v>7580</v>
      </c>
      <c r="S44" s="59">
        <f t="shared" si="9"/>
        <v>10800</v>
      </c>
      <c r="T44" s="59">
        <f t="shared" si="9"/>
        <v>10760</v>
      </c>
      <c r="U44" s="59">
        <f t="shared" si="9"/>
        <v>0</v>
      </c>
      <c r="V44" s="59">
        <f t="shared" si="9"/>
        <v>0</v>
      </c>
      <c r="W44" s="59">
        <v>0</v>
      </c>
      <c r="X44" s="46"/>
      <c r="Y44" s="2"/>
    </row>
    <row r="45" spans="1:25" ht="13.5" thickBot="1" x14ac:dyDescent="0.25">
      <c r="A45" s="60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60"/>
      <c r="Q45" s="11"/>
      <c r="R45" s="11"/>
      <c r="S45" s="11"/>
      <c r="T45" s="11"/>
      <c r="U45" s="11"/>
      <c r="V45" s="11"/>
      <c r="W45" s="11"/>
      <c r="X45" s="11"/>
    </row>
    <row r="46" spans="1:25" ht="13.5" thickBot="1" x14ac:dyDescent="0.25">
      <c r="A46" s="6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47" t="s">
        <v>183</v>
      </c>
      <c r="Q46" s="62">
        <f t="shared" ref="Q46:W46" si="10">Q44</f>
        <v>6680</v>
      </c>
      <c r="R46" s="62">
        <f t="shared" si="10"/>
        <v>7580</v>
      </c>
      <c r="S46" s="62">
        <f t="shared" si="10"/>
        <v>10800</v>
      </c>
      <c r="T46" s="62">
        <f t="shared" si="10"/>
        <v>10760</v>
      </c>
      <c r="U46" s="62">
        <f t="shared" si="10"/>
        <v>0</v>
      </c>
      <c r="V46" s="62">
        <f t="shared" si="10"/>
        <v>0</v>
      </c>
      <c r="W46" s="62">
        <f t="shared" si="10"/>
        <v>0</v>
      </c>
      <c r="X46" s="46"/>
    </row>
    <row r="47" spans="1:25" ht="13.5" thickBot="1" x14ac:dyDescent="0.25">
      <c r="A47" s="64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47" t="s">
        <v>184</v>
      </c>
      <c r="Q47" s="46"/>
      <c r="R47" s="46"/>
      <c r="S47" s="46"/>
      <c r="T47" s="46"/>
      <c r="U47" s="46"/>
      <c r="V47" s="46"/>
      <c r="W47" s="46"/>
      <c r="X47" s="46"/>
    </row>
    <row r="48" spans="1:25" x14ac:dyDescent="0.2">
      <c r="A48" s="60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60"/>
      <c r="Q48" s="11"/>
      <c r="R48" s="11"/>
      <c r="S48" s="11"/>
      <c r="T48" s="11"/>
      <c r="U48" s="11"/>
      <c r="V48" s="11"/>
      <c r="W48" s="11"/>
      <c r="X48" s="11"/>
    </row>
    <row r="49" spans="1:55" ht="13.5" thickBot="1" x14ac:dyDescent="0.25">
      <c r="A49" s="60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60"/>
      <c r="Q49" s="11"/>
      <c r="R49" s="11"/>
      <c r="S49" s="11"/>
      <c r="T49" s="11"/>
      <c r="U49" s="11"/>
      <c r="V49" s="11"/>
      <c r="W49" s="11"/>
      <c r="X49" s="11"/>
    </row>
    <row r="50" spans="1:55" ht="84.75" customHeight="1" thickBot="1" x14ac:dyDescent="0.25">
      <c r="A50" s="12"/>
      <c r="B50" s="13"/>
      <c r="C50" s="14"/>
      <c r="D50" s="15"/>
      <c r="E50" s="15"/>
      <c r="F50" s="15"/>
      <c r="G50" s="16"/>
      <c r="H50" s="17"/>
      <c r="I50" s="17"/>
      <c r="J50" s="17"/>
      <c r="K50" s="18"/>
      <c r="L50" s="17"/>
      <c r="M50" s="17"/>
      <c r="N50" s="17"/>
      <c r="O50" s="19"/>
      <c r="P50" s="20" t="s">
        <v>361</v>
      </c>
      <c r="Q50" s="21" t="s">
        <v>456</v>
      </c>
      <c r="R50" s="21" t="s">
        <v>456</v>
      </c>
      <c r="S50" s="22" t="s">
        <v>425</v>
      </c>
      <c r="T50" s="22" t="s">
        <v>424</v>
      </c>
      <c r="U50" s="22" t="s">
        <v>382</v>
      </c>
      <c r="V50" s="21" t="s">
        <v>456</v>
      </c>
      <c r="W50" s="21" t="s">
        <v>530</v>
      </c>
      <c r="X50" s="22" t="s">
        <v>523</v>
      </c>
      <c r="Y50" s="6"/>
    </row>
    <row r="51" spans="1:55" ht="59.25" customHeight="1" thickBot="1" x14ac:dyDescent="0.25">
      <c r="A51" s="23" t="s">
        <v>55</v>
      </c>
      <c r="B51" s="24" t="s">
        <v>233</v>
      </c>
      <c r="C51" s="25" t="s">
        <v>0</v>
      </c>
      <c r="D51" s="26" t="s">
        <v>238</v>
      </c>
      <c r="E51" s="26" t="s">
        <v>237</v>
      </c>
      <c r="F51" s="26" t="s">
        <v>236</v>
      </c>
      <c r="G51" s="27" t="s">
        <v>235</v>
      </c>
      <c r="H51" s="28" t="s">
        <v>254</v>
      </c>
      <c r="I51" s="28" t="s">
        <v>255</v>
      </c>
      <c r="J51" s="28" t="s">
        <v>256</v>
      </c>
      <c r="K51" s="29" t="s">
        <v>257</v>
      </c>
      <c r="L51" s="28" t="s">
        <v>1</v>
      </c>
      <c r="M51" s="28" t="s">
        <v>2</v>
      </c>
      <c r="N51" s="28" t="s">
        <v>3</v>
      </c>
      <c r="O51" s="30" t="s">
        <v>56</v>
      </c>
      <c r="P51" s="31" t="s">
        <v>304</v>
      </c>
      <c r="Q51" s="32">
        <v>2022</v>
      </c>
      <c r="R51" s="32">
        <v>2023</v>
      </c>
      <c r="S51" s="32">
        <v>2024</v>
      </c>
      <c r="T51" s="32">
        <v>2024</v>
      </c>
      <c r="U51" s="32">
        <v>2025</v>
      </c>
      <c r="V51" s="32" t="s">
        <v>531</v>
      </c>
      <c r="W51" s="32">
        <v>2025</v>
      </c>
      <c r="X51" s="33" t="s">
        <v>524</v>
      </c>
      <c r="Y51" s="6"/>
    </row>
    <row r="52" spans="1:55" ht="45" x14ac:dyDescent="0.2">
      <c r="A52" s="47">
        <v>28</v>
      </c>
      <c r="B52" s="43" t="s">
        <v>269</v>
      </c>
      <c r="C52" s="43" t="s">
        <v>205</v>
      </c>
      <c r="D52" s="44" t="s">
        <v>11</v>
      </c>
      <c r="E52" s="44" t="s">
        <v>8</v>
      </c>
      <c r="F52" s="44" t="s">
        <v>8</v>
      </c>
      <c r="G52" s="45"/>
      <c r="H52" s="46" t="s">
        <v>14</v>
      </c>
      <c r="I52" s="46" t="s">
        <v>10</v>
      </c>
      <c r="J52" s="46" t="s">
        <v>7</v>
      </c>
      <c r="K52" s="43" t="s">
        <v>20</v>
      </c>
      <c r="L52" s="46" t="s">
        <v>5</v>
      </c>
      <c r="M52" s="46" t="s">
        <v>5</v>
      </c>
      <c r="N52" s="46">
        <v>1</v>
      </c>
      <c r="O52" s="46">
        <v>41</v>
      </c>
      <c r="P52" s="47" t="s">
        <v>457</v>
      </c>
      <c r="Q52" s="48">
        <v>18300</v>
      </c>
      <c r="R52" s="48">
        <v>12310</v>
      </c>
      <c r="S52" s="48">
        <v>16700</v>
      </c>
      <c r="T52" s="48">
        <v>10060</v>
      </c>
      <c r="U52" s="48">
        <v>12600</v>
      </c>
      <c r="V52" s="48">
        <v>5230</v>
      </c>
      <c r="W52" s="40">
        <f>V52/U52*100</f>
        <v>41.507936507936513</v>
      </c>
      <c r="X52" s="47" t="s">
        <v>558</v>
      </c>
      <c r="Y52" s="2"/>
      <c r="BA52" s="4">
        <v>55.22</v>
      </c>
      <c r="BB52" s="4" t="s">
        <v>332</v>
      </c>
      <c r="BC52" s="4">
        <v>1529.61</v>
      </c>
    </row>
    <row r="53" spans="1:55" ht="45" hidden="1" x14ac:dyDescent="0.2">
      <c r="A53" s="47">
        <v>29</v>
      </c>
      <c r="B53" s="43" t="s">
        <v>269</v>
      </c>
      <c r="C53" s="43" t="s">
        <v>205</v>
      </c>
      <c r="D53" s="44" t="s">
        <v>11</v>
      </c>
      <c r="E53" s="44" t="s">
        <v>8</v>
      </c>
      <c r="F53" s="44" t="s">
        <v>8</v>
      </c>
      <c r="G53" s="45"/>
      <c r="H53" s="46" t="s">
        <v>14</v>
      </c>
      <c r="I53" s="46" t="s">
        <v>10</v>
      </c>
      <c r="J53" s="46" t="s">
        <v>7</v>
      </c>
      <c r="K53" s="43" t="s">
        <v>20</v>
      </c>
      <c r="L53" s="46" t="s">
        <v>5</v>
      </c>
      <c r="M53" s="46" t="s">
        <v>5</v>
      </c>
      <c r="N53" s="46">
        <v>2</v>
      </c>
      <c r="O53" s="46">
        <v>41</v>
      </c>
      <c r="P53" s="47" t="s">
        <v>113</v>
      </c>
      <c r="Q53" s="48">
        <v>0</v>
      </c>
      <c r="R53" s="48">
        <v>0</v>
      </c>
      <c r="S53" s="48">
        <v>0</v>
      </c>
      <c r="T53" s="48">
        <v>0</v>
      </c>
      <c r="U53" s="48">
        <v>0</v>
      </c>
      <c r="V53" s="48">
        <v>0</v>
      </c>
      <c r="W53" s="48">
        <v>0</v>
      </c>
      <c r="X53" s="73" t="s">
        <v>458</v>
      </c>
      <c r="Y53" s="2"/>
    </row>
    <row r="54" spans="1:55" ht="45" hidden="1" x14ac:dyDescent="0.2">
      <c r="A54" s="47">
        <v>30</v>
      </c>
      <c r="B54" s="43" t="s">
        <v>269</v>
      </c>
      <c r="C54" s="43" t="s">
        <v>205</v>
      </c>
      <c r="D54" s="44" t="s">
        <v>11</v>
      </c>
      <c r="E54" s="44" t="s">
        <v>8</v>
      </c>
      <c r="F54" s="44" t="s">
        <v>8</v>
      </c>
      <c r="G54" s="45"/>
      <c r="H54" s="46" t="s">
        <v>14</v>
      </c>
      <c r="I54" s="46" t="s">
        <v>10</v>
      </c>
      <c r="J54" s="46" t="s">
        <v>7</v>
      </c>
      <c r="K54" s="43" t="s">
        <v>20</v>
      </c>
      <c r="L54" s="46" t="s">
        <v>5</v>
      </c>
      <c r="M54" s="46" t="s">
        <v>5</v>
      </c>
      <c r="N54" s="46">
        <v>3</v>
      </c>
      <c r="O54" s="46">
        <v>41</v>
      </c>
      <c r="P54" s="47" t="s">
        <v>114</v>
      </c>
      <c r="Q54" s="48">
        <v>0</v>
      </c>
      <c r="R54" s="48">
        <v>0</v>
      </c>
      <c r="S54" s="48">
        <v>0</v>
      </c>
      <c r="T54" s="48">
        <v>0</v>
      </c>
      <c r="U54" s="48">
        <v>0</v>
      </c>
      <c r="V54" s="48">
        <v>0</v>
      </c>
      <c r="W54" s="48">
        <v>0</v>
      </c>
      <c r="X54" s="73" t="s">
        <v>459</v>
      </c>
      <c r="Y54" s="2"/>
      <c r="AB54" s="6"/>
      <c r="AD54" s="152"/>
      <c r="AE54" s="152"/>
      <c r="AF54" s="152"/>
      <c r="AG54" s="152"/>
      <c r="AH54" s="152"/>
    </row>
    <row r="55" spans="1:55" hidden="1" x14ac:dyDescent="0.2">
      <c r="A55" s="74">
        <v>35</v>
      </c>
      <c r="B55" s="75" t="s">
        <v>269</v>
      </c>
      <c r="C55" s="43" t="s">
        <v>205</v>
      </c>
      <c r="D55" s="76" t="s">
        <v>11</v>
      </c>
      <c r="E55" s="76" t="s">
        <v>8</v>
      </c>
      <c r="F55" s="76" t="s">
        <v>8</v>
      </c>
      <c r="G55" s="77"/>
      <c r="H55" s="78" t="s">
        <v>14</v>
      </c>
      <c r="I55" s="78" t="s">
        <v>10</v>
      </c>
      <c r="J55" s="78" t="s">
        <v>7</v>
      </c>
      <c r="K55" s="75" t="s">
        <v>20</v>
      </c>
      <c r="L55" s="78" t="s">
        <v>5</v>
      </c>
      <c r="M55" s="78" t="s">
        <v>5</v>
      </c>
      <c r="N55" s="78" t="s">
        <v>15</v>
      </c>
      <c r="O55" s="78">
        <v>41</v>
      </c>
      <c r="P55" s="74" t="s">
        <v>26</v>
      </c>
      <c r="Q55" s="48"/>
      <c r="R55" s="48"/>
      <c r="S55" s="48"/>
      <c r="T55" s="48"/>
      <c r="U55" s="48"/>
      <c r="V55" s="48"/>
      <c r="W55" s="62"/>
      <c r="X55" s="73"/>
      <c r="Y55" s="2"/>
      <c r="Z55" s="6"/>
    </row>
    <row r="56" spans="1:55" ht="181.5" customHeight="1" x14ac:dyDescent="0.2">
      <c r="A56" s="47">
        <v>61</v>
      </c>
      <c r="B56" s="43" t="s">
        <v>269</v>
      </c>
      <c r="C56" s="43" t="s">
        <v>205</v>
      </c>
      <c r="D56" s="44" t="s">
        <v>11</v>
      </c>
      <c r="E56" s="44" t="s">
        <v>8</v>
      </c>
      <c r="F56" s="44" t="s">
        <v>8</v>
      </c>
      <c r="G56" s="45"/>
      <c r="H56" s="46" t="s">
        <v>14</v>
      </c>
      <c r="I56" s="46" t="s">
        <v>10</v>
      </c>
      <c r="J56" s="46" t="s">
        <v>18</v>
      </c>
      <c r="K56" s="43" t="s">
        <v>19</v>
      </c>
      <c r="L56" s="46" t="s">
        <v>5</v>
      </c>
      <c r="M56" s="46" t="s">
        <v>5</v>
      </c>
      <c r="N56" s="43" t="s">
        <v>11</v>
      </c>
      <c r="O56" s="46">
        <v>41</v>
      </c>
      <c r="P56" s="47" t="s">
        <v>239</v>
      </c>
      <c r="Q56" s="48">
        <v>23360</v>
      </c>
      <c r="R56" s="48">
        <v>25540</v>
      </c>
      <c r="S56" s="48">
        <v>36940</v>
      </c>
      <c r="T56" s="48">
        <v>36940</v>
      </c>
      <c r="U56" s="48">
        <f>36940+950+4050</f>
        <v>41940</v>
      </c>
      <c r="V56" s="48">
        <v>20370</v>
      </c>
      <c r="W56" s="40">
        <f>V56/U56*100</f>
        <v>48.569384835479255</v>
      </c>
      <c r="X56" s="47" t="s">
        <v>559</v>
      </c>
      <c r="Y56" s="2"/>
    </row>
    <row r="57" spans="1:55" ht="38.25" customHeight="1" x14ac:dyDescent="0.2">
      <c r="A57" s="47">
        <v>70</v>
      </c>
      <c r="B57" s="43" t="s">
        <v>269</v>
      </c>
      <c r="C57" s="43" t="s">
        <v>205</v>
      </c>
      <c r="D57" s="44" t="s">
        <v>11</v>
      </c>
      <c r="E57" s="44" t="s">
        <v>8</v>
      </c>
      <c r="F57" s="44" t="s">
        <v>8</v>
      </c>
      <c r="G57" s="45"/>
      <c r="H57" s="46" t="s">
        <v>14</v>
      </c>
      <c r="I57" s="46" t="s">
        <v>10</v>
      </c>
      <c r="J57" s="46" t="s">
        <v>14</v>
      </c>
      <c r="K57" s="43" t="s">
        <v>19</v>
      </c>
      <c r="L57" s="46" t="s">
        <v>5</v>
      </c>
      <c r="M57" s="46" t="s">
        <v>5</v>
      </c>
      <c r="N57" s="46" t="s">
        <v>8</v>
      </c>
      <c r="O57" s="46">
        <v>41</v>
      </c>
      <c r="P57" s="47" t="s">
        <v>101</v>
      </c>
      <c r="Q57" s="48">
        <v>3410</v>
      </c>
      <c r="R57" s="48">
        <v>4250</v>
      </c>
      <c r="S57" s="48">
        <v>4900</v>
      </c>
      <c r="T57" s="48">
        <v>4460</v>
      </c>
      <c r="U57" s="48">
        <v>4900</v>
      </c>
      <c r="V57" s="48">
        <v>3100</v>
      </c>
      <c r="W57" s="40">
        <f>V57/U57*100</f>
        <v>63.265306122448983</v>
      </c>
      <c r="X57" s="47" t="s">
        <v>560</v>
      </c>
      <c r="Y57" s="2"/>
      <c r="Z57" s="6"/>
    </row>
    <row r="58" spans="1:55" ht="69" customHeight="1" x14ac:dyDescent="0.2">
      <c r="A58" s="65">
        <v>178</v>
      </c>
      <c r="B58" s="66" t="s">
        <v>269</v>
      </c>
      <c r="C58" s="67" t="s">
        <v>205</v>
      </c>
      <c r="D58" s="68" t="s">
        <v>11</v>
      </c>
      <c r="E58" s="68" t="s">
        <v>8</v>
      </c>
      <c r="F58" s="68" t="s">
        <v>8</v>
      </c>
      <c r="G58" s="69"/>
      <c r="H58" s="70">
        <v>7</v>
      </c>
      <c r="I58" s="70">
        <v>1</v>
      </c>
      <c r="J58" s="70">
        <v>1</v>
      </c>
      <c r="K58" s="66" t="s">
        <v>20</v>
      </c>
      <c r="L58" s="70" t="s">
        <v>5</v>
      </c>
      <c r="M58" s="70" t="s">
        <v>5</v>
      </c>
      <c r="N58" s="66" t="s">
        <v>11</v>
      </c>
      <c r="O58" s="79">
        <v>43</v>
      </c>
      <c r="P58" s="65" t="s">
        <v>83</v>
      </c>
      <c r="Q58" s="48">
        <v>1750</v>
      </c>
      <c r="R58" s="48">
        <v>11490</v>
      </c>
      <c r="S58" s="48">
        <v>6500</v>
      </c>
      <c r="T58" s="48">
        <v>6380</v>
      </c>
      <c r="U58" s="48">
        <f>1760+2400+2000</f>
        <v>6160</v>
      </c>
      <c r="V58" s="48">
        <v>2400</v>
      </c>
      <c r="W58" s="40">
        <f>V58/U58*100</f>
        <v>38.961038961038966</v>
      </c>
      <c r="X58" s="54" t="s">
        <v>561</v>
      </c>
      <c r="Y58" s="2"/>
    </row>
    <row r="59" spans="1:55" ht="77.25" hidden="1" customHeight="1" x14ac:dyDescent="0.2">
      <c r="A59" s="65">
        <v>180</v>
      </c>
      <c r="B59" s="80" t="s">
        <v>269</v>
      </c>
      <c r="C59" s="80" t="s">
        <v>205</v>
      </c>
      <c r="D59" s="81" t="s">
        <v>11</v>
      </c>
      <c r="E59" s="81" t="s">
        <v>8</v>
      </c>
      <c r="F59" s="81" t="s">
        <v>8</v>
      </c>
      <c r="G59" s="82"/>
      <c r="H59" s="83">
        <v>7</v>
      </c>
      <c r="I59" s="83">
        <v>1</v>
      </c>
      <c r="J59" s="84" t="s">
        <v>409</v>
      </c>
      <c r="K59" s="85" t="s">
        <v>408</v>
      </c>
      <c r="L59" s="83"/>
      <c r="M59" s="83"/>
      <c r="N59" s="80" t="s">
        <v>41</v>
      </c>
      <c r="O59" s="84" t="s">
        <v>396</v>
      </c>
      <c r="P59" s="84" t="s">
        <v>394</v>
      </c>
      <c r="Q59" s="62"/>
      <c r="R59" s="62"/>
      <c r="S59" s="62"/>
      <c r="T59" s="62"/>
      <c r="U59" s="62"/>
      <c r="V59" s="62"/>
      <c r="W59" s="62"/>
      <c r="X59" s="86" t="s">
        <v>419</v>
      </c>
      <c r="Y59" s="2"/>
    </row>
    <row r="60" spans="1:55" ht="85.5" customHeight="1" x14ac:dyDescent="0.2">
      <c r="A60" s="65">
        <v>191</v>
      </c>
      <c r="B60" s="66" t="s">
        <v>269</v>
      </c>
      <c r="C60" s="67" t="s">
        <v>205</v>
      </c>
      <c r="D60" s="68" t="s">
        <v>11</v>
      </c>
      <c r="E60" s="68" t="s">
        <v>8</v>
      </c>
      <c r="F60" s="68" t="s">
        <v>8</v>
      </c>
      <c r="G60" s="69"/>
      <c r="H60" s="70" t="s">
        <v>12</v>
      </c>
      <c r="I60" s="70" t="s">
        <v>8</v>
      </c>
      <c r="J60" s="70" t="s">
        <v>10</v>
      </c>
      <c r="K60" s="66" t="s">
        <v>19</v>
      </c>
      <c r="L60" s="70" t="s">
        <v>5</v>
      </c>
      <c r="M60" s="70" t="s">
        <v>5</v>
      </c>
      <c r="N60" s="70" t="s">
        <v>5</v>
      </c>
      <c r="O60" s="70">
        <v>43</v>
      </c>
      <c r="P60" s="65" t="s">
        <v>152</v>
      </c>
      <c r="Q60" s="48">
        <v>170</v>
      </c>
      <c r="R60" s="48">
        <v>31620</v>
      </c>
      <c r="S60" s="48">
        <v>14000</v>
      </c>
      <c r="T60" s="48">
        <v>8680</v>
      </c>
      <c r="U60" s="48">
        <f>6400+7000+2500</f>
        <v>15900</v>
      </c>
      <c r="V60" s="48">
        <v>2670</v>
      </c>
      <c r="W60" s="40">
        <f>V60/U60*100</f>
        <v>16.79245283018868</v>
      </c>
      <c r="X60" s="54" t="s">
        <v>562</v>
      </c>
      <c r="Y60" s="2"/>
    </row>
    <row r="61" spans="1:55" ht="24" customHeight="1" x14ac:dyDescent="0.2">
      <c r="A61" s="55"/>
      <c r="B61" s="44"/>
      <c r="C61" s="44"/>
      <c r="D61" s="44"/>
      <c r="E61" s="44"/>
      <c r="F61" s="44"/>
      <c r="G61" s="45"/>
      <c r="H61" s="45">
        <v>6</v>
      </c>
      <c r="I61" s="45">
        <v>3</v>
      </c>
      <c r="J61" s="45">
        <v>0</v>
      </c>
      <c r="K61" s="44"/>
      <c r="L61" s="45"/>
      <c r="M61" s="45"/>
      <c r="N61" s="45"/>
      <c r="O61" s="45"/>
      <c r="P61" s="55" t="s">
        <v>479</v>
      </c>
      <c r="Q61" s="56">
        <f t="shared" ref="Q61:V61" si="11">SUM(Q52:Q57)</f>
        <v>45070</v>
      </c>
      <c r="R61" s="56">
        <f t="shared" si="11"/>
        <v>42100</v>
      </c>
      <c r="S61" s="56">
        <f t="shared" si="11"/>
        <v>58540</v>
      </c>
      <c r="T61" s="56">
        <f t="shared" si="11"/>
        <v>51460</v>
      </c>
      <c r="U61" s="56">
        <f t="shared" si="11"/>
        <v>59440</v>
      </c>
      <c r="V61" s="56">
        <f t="shared" si="11"/>
        <v>28700</v>
      </c>
      <c r="W61" s="57">
        <f t="shared" ref="W61:W63" si="12">V61/U61*100</f>
        <v>48.283983849259762</v>
      </c>
      <c r="X61" s="58"/>
      <c r="Y61" s="2"/>
    </row>
    <row r="62" spans="1:55" ht="36.75" customHeight="1" x14ac:dyDescent="0.2">
      <c r="A62" s="87"/>
      <c r="B62" s="88"/>
      <c r="C62" s="88"/>
      <c r="D62" s="88"/>
      <c r="E62" s="88"/>
      <c r="F62" s="88"/>
      <c r="G62" s="89"/>
      <c r="H62" s="89">
        <v>7</v>
      </c>
      <c r="I62" s="89">
        <v>1</v>
      </c>
      <c r="J62" s="89">
        <v>0</v>
      </c>
      <c r="K62" s="88"/>
      <c r="L62" s="89"/>
      <c r="M62" s="89"/>
      <c r="N62" s="89"/>
      <c r="O62" s="89"/>
      <c r="P62" s="87" t="s">
        <v>483</v>
      </c>
      <c r="Q62" s="56">
        <f t="shared" ref="Q62:V62" si="13">SUM(Q58:Q60)</f>
        <v>1920</v>
      </c>
      <c r="R62" s="56">
        <f t="shared" si="13"/>
        <v>43110</v>
      </c>
      <c r="S62" s="56">
        <f t="shared" si="13"/>
        <v>20500</v>
      </c>
      <c r="T62" s="56">
        <f t="shared" si="13"/>
        <v>15060</v>
      </c>
      <c r="U62" s="56">
        <f t="shared" si="13"/>
        <v>22060</v>
      </c>
      <c r="V62" s="56">
        <f t="shared" si="13"/>
        <v>5070</v>
      </c>
      <c r="W62" s="57">
        <f t="shared" si="12"/>
        <v>22.982774252039892</v>
      </c>
      <c r="X62" s="58"/>
      <c r="Y62" s="2"/>
    </row>
    <row r="63" spans="1:55" ht="22.5" x14ac:dyDescent="0.2">
      <c r="A63" s="47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55" t="s">
        <v>300</v>
      </c>
      <c r="Q63" s="59">
        <f t="shared" ref="Q63:V63" si="14">SUM(Q52:Q60)</f>
        <v>46990</v>
      </c>
      <c r="R63" s="59">
        <f t="shared" si="14"/>
        <v>85210</v>
      </c>
      <c r="S63" s="59">
        <f t="shared" si="14"/>
        <v>79040</v>
      </c>
      <c r="T63" s="59">
        <f t="shared" si="14"/>
        <v>66520</v>
      </c>
      <c r="U63" s="59">
        <f t="shared" si="14"/>
        <v>81500</v>
      </c>
      <c r="V63" s="59">
        <f t="shared" si="14"/>
        <v>33770</v>
      </c>
      <c r="W63" s="57">
        <f t="shared" si="12"/>
        <v>41.435582822085884</v>
      </c>
      <c r="X63" s="46"/>
    </row>
    <row r="64" spans="1:55" ht="13.5" thickBot="1" x14ac:dyDescent="0.25">
      <c r="A64" s="60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60"/>
      <c r="Q64" s="11"/>
      <c r="R64" s="11"/>
      <c r="S64" s="11"/>
      <c r="T64" s="11"/>
      <c r="U64" s="11"/>
      <c r="V64" s="11"/>
      <c r="W64" s="11"/>
      <c r="X64" s="11"/>
    </row>
    <row r="65" spans="1:41" ht="13.5" thickBot="1" x14ac:dyDescent="0.25">
      <c r="A65" s="60"/>
      <c r="B65" s="90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47" t="s">
        <v>183</v>
      </c>
      <c r="Q65" s="62">
        <f t="shared" ref="Q65:V65" si="15">SUM(Q52:Q57)</f>
        <v>45070</v>
      </c>
      <c r="R65" s="62">
        <f t="shared" si="15"/>
        <v>42100</v>
      </c>
      <c r="S65" s="62">
        <f t="shared" si="15"/>
        <v>58540</v>
      </c>
      <c r="T65" s="62">
        <f t="shared" si="15"/>
        <v>51460</v>
      </c>
      <c r="U65" s="62">
        <f t="shared" si="15"/>
        <v>59440</v>
      </c>
      <c r="V65" s="62">
        <f t="shared" si="15"/>
        <v>28700</v>
      </c>
      <c r="W65" s="63">
        <f t="shared" ref="W65:W66" si="16">V65/U65*100</f>
        <v>48.283983849259762</v>
      </c>
      <c r="X65" s="46"/>
    </row>
    <row r="66" spans="1:41" ht="13.5" thickBot="1" x14ac:dyDescent="0.25">
      <c r="A66" s="60"/>
      <c r="B66" s="9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47" t="s">
        <v>184</v>
      </c>
      <c r="Q66" s="62">
        <f t="shared" ref="Q66:V66" si="17">SUM(Q58:Q60)</f>
        <v>1920</v>
      </c>
      <c r="R66" s="62">
        <f t="shared" si="17"/>
        <v>43110</v>
      </c>
      <c r="S66" s="62">
        <f t="shared" si="17"/>
        <v>20500</v>
      </c>
      <c r="T66" s="62">
        <f t="shared" si="17"/>
        <v>15060</v>
      </c>
      <c r="U66" s="62">
        <f t="shared" si="17"/>
        <v>22060</v>
      </c>
      <c r="V66" s="62">
        <f t="shared" si="17"/>
        <v>5070</v>
      </c>
      <c r="W66" s="40">
        <f t="shared" si="16"/>
        <v>22.982774252039892</v>
      </c>
      <c r="X66" s="46"/>
    </row>
    <row r="67" spans="1:41" x14ac:dyDescent="0.2">
      <c r="A67" s="60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60"/>
      <c r="Q67" s="11"/>
      <c r="R67" s="11"/>
      <c r="S67" s="11"/>
      <c r="T67" s="11"/>
      <c r="U67" s="11"/>
      <c r="V67" s="11"/>
      <c r="W67" s="11"/>
      <c r="X67" s="11"/>
    </row>
    <row r="68" spans="1:41" ht="13.5" thickBot="1" x14ac:dyDescent="0.25">
      <c r="A68" s="60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60"/>
      <c r="Q68" s="11"/>
      <c r="R68" s="11"/>
      <c r="S68" s="11"/>
      <c r="T68" s="11"/>
      <c r="U68" s="11"/>
      <c r="V68" s="11"/>
      <c r="W68" s="11"/>
      <c r="X68" s="11"/>
    </row>
    <row r="69" spans="1:41" ht="92.25" customHeight="1" thickBot="1" x14ac:dyDescent="0.25">
      <c r="A69" s="12"/>
      <c r="B69" s="13"/>
      <c r="C69" s="14"/>
      <c r="D69" s="15"/>
      <c r="E69" s="15"/>
      <c r="F69" s="15"/>
      <c r="G69" s="16"/>
      <c r="H69" s="17"/>
      <c r="I69" s="17"/>
      <c r="J69" s="17"/>
      <c r="K69" s="18"/>
      <c r="L69" s="17"/>
      <c r="M69" s="17"/>
      <c r="N69" s="17"/>
      <c r="O69" s="19"/>
      <c r="P69" s="20" t="s">
        <v>361</v>
      </c>
      <c r="Q69" s="21" t="s">
        <v>456</v>
      </c>
      <c r="R69" s="21" t="s">
        <v>456</v>
      </c>
      <c r="S69" s="22" t="s">
        <v>425</v>
      </c>
      <c r="T69" s="22" t="s">
        <v>424</v>
      </c>
      <c r="U69" s="22" t="s">
        <v>382</v>
      </c>
      <c r="V69" s="21" t="s">
        <v>456</v>
      </c>
      <c r="W69" s="21" t="s">
        <v>530</v>
      </c>
      <c r="X69" s="22" t="s">
        <v>523</v>
      </c>
      <c r="Y69" s="6"/>
    </row>
    <row r="70" spans="1:41" ht="45.75" thickBot="1" x14ac:dyDescent="0.25">
      <c r="A70" s="23" t="s">
        <v>55</v>
      </c>
      <c r="B70" s="24" t="s">
        <v>233</v>
      </c>
      <c r="C70" s="25" t="s">
        <v>0</v>
      </c>
      <c r="D70" s="26" t="s">
        <v>238</v>
      </c>
      <c r="E70" s="26" t="s">
        <v>237</v>
      </c>
      <c r="F70" s="26" t="s">
        <v>236</v>
      </c>
      <c r="G70" s="27" t="s">
        <v>235</v>
      </c>
      <c r="H70" s="28" t="s">
        <v>254</v>
      </c>
      <c r="I70" s="28" t="s">
        <v>255</v>
      </c>
      <c r="J70" s="28" t="s">
        <v>256</v>
      </c>
      <c r="K70" s="29" t="s">
        <v>257</v>
      </c>
      <c r="L70" s="28" t="s">
        <v>1</v>
      </c>
      <c r="M70" s="28" t="s">
        <v>2</v>
      </c>
      <c r="N70" s="28" t="s">
        <v>3</v>
      </c>
      <c r="O70" s="30" t="s">
        <v>56</v>
      </c>
      <c r="P70" s="31" t="s">
        <v>305</v>
      </c>
      <c r="Q70" s="32">
        <v>2022</v>
      </c>
      <c r="R70" s="32">
        <v>2023</v>
      </c>
      <c r="S70" s="32">
        <v>2024</v>
      </c>
      <c r="T70" s="32">
        <v>2024</v>
      </c>
      <c r="U70" s="32">
        <v>2025</v>
      </c>
      <c r="V70" s="32" t="s">
        <v>531</v>
      </c>
      <c r="W70" s="32">
        <v>2025</v>
      </c>
      <c r="X70" s="33" t="s">
        <v>524</v>
      </c>
      <c r="Y70" s="6"/>
    </row>
    <row r="71" spans="1:41" ht="67.5" x14ac:dyDescent="0.2">
      <c r="A71" s="42">
        <v>21</v>
      </c>
      <c r="B71" s="50" t="s">
        <v>268</v>
      </c>
      <c r="C71" s="50" t="s">
        <v>205</v>
      </c>
      <c r="D71" s="51" t="s">
        <v>11</v>
      </c>
      <c r="E71" s="51" t="s">
        <v>8</v>
      </c>
      <c r="F71" s="51" t="s">
        <v>8</v>
      </c>
      <c r="G71" s="52"/>
      <c r="H71" s="53" t="s">
        <v>14</v>
      </c>
      <c r="I71" s="53" t="s">
        <v>10</v>
      </c>
      <c r="J71" s="53" t="s">
        <v>8</v>
      </c>
      <c r="K71" s="50" t="s">
        <v>13</v>
      </c>
      <c r="L71" s="53" t="s">
        <v>5</v>
      </c>
      <c r="M71" s="53" t="s">
        <v>5</v>
      </c>
      <c r="N71" s="53" t="s">
        <v>5</v>
      </c>
      <c r="O71" s="53">
        <v>41</v>
      </c>
      <c r="P71" s="42" t="s">
        <v>112</v>
      </c>
      <c r="Q71" s="48">
        <v>1280</v>
      </c>
      <c r="R71" s="48">
        <v>820</v>
      </c>
      <c r="S71" s="48">
        <v>1500</v>
      </c>
      <c r="T71" s="48">
        <v>780</v>
      </c>
      <c r="U71" s="48">
        <v>1600</v>
      </c>
      <c r="V71" s="48">
        <v>30</v>
      </c>
      <c r="W71" s="40">
        <f>V71/U71*100</f>
        <v>1.875</v>
      </c>
      <c r="X71" s="92" t="s">
        <v>563</v>
      </c>
      <c r="Y71" s="2"/>
      <c r="Z71" s="152"/>
      <c r="AA71" s="152"/>
      <c r="AB71" s="152"/>
      <c r="AD71" s="6"/>
    </row>
    <row r="72" spans="1:41" ht="22.5" x14ac:dyDescent="0.2">
      <c r="A72" s="47">
        <v>24</v>
      </c>
      <c r="B72" s="43" t="s">
        <v>268</v>
      </c>
      <c r="C72" s="43" t="s">
        <v>205</v>
      </c>
      <c r="D72" s="44" t="s">
        <v>11</v>
      </c>
      <c r="E72" s="44">
        <v>1</v>
      </c>
      <c r="F72" s="44">
        <v>1</v>
      </c>
      <c r="G72" s="45"/>
      <c r="H72" s="46">
        <v>6</v>
      </c>
      <c r="I72" s="46">
        <v>3</v>
      </c>
      <c r="J72" s="46">
        <v>2</v>
      </c>
      <c r="K72" s="43" t="s">
        <v>13</v>
      </c>
      <c r="L72" s="46"/>
      <c r="M72" s="46">
        <v>1</v>
      </c>
      <c r="N72" s="46">
        <v>2</v>
      </c>
      <c r="O72" s="46">
        <v>41</v>
      </c>
      <c r="P72" s="47" t="s">
        <v>210</v>
      </c>
      <c r="Q72" s="48">
        <v>22050</v>
      </c>
      <c r="R72" s="48">
        <v>14270</v>
      </c>
      <c r="S72" s="48">
        <v>17410</v>
      </c>
      <c r="T72" s="48">
        <v>12990</v>
      </c>
      <c r="U72" s="48">
        <v>16300</v>
      </c>
      <c r="V72" s="48">
        <v>3690</v>
      </c>
      <c r="W72" s="40">
        <f>V72/U72*100</f>
        <v>22.638036809815951</v>
      </c>
      <c r="X72" s="73" t="s">
        <v>565</v>
      </c>
      <c r="Y72" s="2"/>
      <c r="Z72" s="6"/>
      <c r="AA72" s="6"/>
      <c r="AC72" s="6"/>
    </row>
    <row r="73" spans="1:41" ht="22.5" x14ac:dyDescent="0.2">
      <c r="A73" s="47">
        <v>26</v>
      </c>
      <c r="B73" s="43" t="s">
        <v>268</v>
      </c>
      <c r="C73" s="43" t="s">
        <v>205</v>
      </c>
      <c r="D73" s="44" t="s">
        <v>11</v>
      </c>
      <c r="E73" s="44">
        <v>1</v>
      </c>
      <c r="F73" s="44">
        <v>1</v>
      </c>
      <c r="G73" s="45"/>
      <c r="H73" s="46">
        <v>6</v>
      </c>
      <c r="I73" s="46">
        <v>3</v>
      </c>
      <c r="J73" s="46">
        <v>2</v>
      </c>
      <c r="K73" s="43" t="s">
        <v>13</v>
      </c>
      <c r="L73" s="46"/>
      <c r="M73" s="46">
        <v>2</v>
      </c>
      <c r="N73" s="46">
        <v>2</v>
      </c>
      <c r="O73" s="46">
        <v>41</v>
      </c>
      <c r="P73" s="47" t="s">
        <v>211</v>
      </c>
      <c r="Q73" s="48">
        <v>7540</v>
      </c>
      <c r="R73" s="48">
        <v>28220</v>
      </c>
      <c r="S73" s="48">
        <v>17900</v>
      </c>
      <c r="T73" s="48">
        <v>12830</v>
      </c>
      <c r="U73" s="48">
        <v>16700</v>
      </c>
      <c r="V73" s="48">
        <v>5490</v>
      </c>
      <c r="W73" s="40">
        <f>V73/U73*100</f>
        <v>32.874251497005993</v>
      </c>
      <c r="X73" s="73" t="s">
        <v>564</v>
      </c>
      <c r="Y73" s="2"/>
      <c r="Z73" s="6"/>
    </row>
    <row r="74" spans="1:41" ht="22.5" x14ac:dyDescent="0.2">
      <c r="A74" s="47">
        <v>27</v>
      </c>
      <c r="B74" s="43" t="s">
        <v>268</v>
      </c>
      <c r="C74" s="43" t="s">
        <v>205</v>
      </c>
      <c r="D74" s="44" t="s">
        <v>11</v>
      </c>
      <c r="E74" s="44" t="s">
        <v>8</v>
      </c>
      <c r="F74" s="44" t="s">
        <v>8</v>
      </c>
      <c r="G74" s="45"/>
      <c r="H74" s="46" t="s">
        <v>14</v>
      </c>
      <c r="I74" s="46" t="s">
        <v>10</v>
      </c>
      <c r="J74" s="46" t="s">
        <v>7</v>
      </c>
      <c r="K74" s="43" t="s">
        <v>19</v>
      </c>
      <c r="L74" s="46" t="s">
        <v>5</v>
      </c>
      <c r="M74" s="46"/>
      <c r="N74" s="46"/>
      <c r="O74" s="46">
        <v>41</v>
      </c>
      <c r="P74" s="47" t="s">
        <v>306</v>
      </c>
      <c r="Q74" s="48">
        <v>980</v>
      </c>
      <c r="R74" s="48">
        <v>1170</v>
      </c>
      <c r="S74" s="48">
        <v>1620</v>
      </c>
      <c r="T74" s="48">
        <v>1470</v>
      </c>
      <c r="U74" s="48">
        <v>1700</v>
      </c>
      <c r="V74" s="48">
        <v>720</v>
      </c>
      <c r="W74" s="40">
        <f>V74/U74*100</f>
        <v>42.352941176470587</v>
      </c>
      <c r="X74" s="73" t="s">
        <v>566</v>
      </c>
      <c r="Y74" s="2"/>
      <c r="Z74" s="6"/>
    </row>
    <row r="75" spans="1:41" ht="22.5" hidden="1" x14ac:dyDescent="0.2">
      <c r="A75" s="47">
        <v>38</v>
      </c>
      <c r="B75" s="43" t="s">
        <v>268</v>
      </c>
      <c r="C75" s="43" t="s">
        <v>205</v>
      </c>
      <c r="D75" s="44" t="s">
        <v>11</v>
      </c>
      <c r="E75" s="44" t="s">
        <v>8</v>
      </c>
      <c r="F75" s="44" t="s">
        <v>8</v>
      </c>
      <c r="G75" s="45"/>
      <c r="H75" s="46" t="s">
        <v>14</v>
      </c>
      <c r="I75" s="46" t="s">
        <v>10</v>
      </c>
      <c r="J75" s="46" t="s">
        <v>10</v>
      </c>
      <c r="K75" s="43" t="s">
        <v>22</v>
      </c>
      <c r="L75" s="46" t="s">
        <v>5</v>
      </c>
      <c r="M75" s="46" t="s">
        <v>5</v>
      </c>
      <c r="N75" s="46" t="s">
        <v>5</v>
      </c>
      <c r="O75" s="46">
        <v>41</v>
      </c>
      <c r="P75" s="47" t="s">
        <v>115</v>
      </c>
      <c r="Q75" s="48"/>
      <c r="R75" s="48"/>
      <c r="S75" s="48"/>
      <c r="T75" s="48"/>
      <c r="U75" s="48"/>
      <c r="V75" s="48"/>
      <c r="W75" s="62"/>
      <c r="X75" s="73"/>
      <c r="Y75" s="2"/>
    </row>
    <row r="76" spans="1:41" ht="114.75" customHeight="1" x14ac:dyDescent="0.2">
      <c r="A76" s="47">
        <v>39</v>
      </c>
      <c r="B76" s="43" t="s">
        <v>268</v>
      </c>
      <c r="C76" s="43" t="s">
        <v>205</v>
      </c>
      <c r="D76" s="44" t="s">
        <v>11</v>
      </c>
      <c r="E76" s="44" t="s">
        <v>8</v>
      </c>
      <c r="F76" s="44" t="s">
        <v>8</v>
      </c>
      <c r="G76" s="45"/>
      <c r="H76" s="46" t="s">
        <v>14</v>
      </c>
      <c r="I76" s="46" t="s">
        <v>10</v>
      </c>
      <c r="J76" s="46" t="s">
        <v>10</v>
      </c>
      <c r="K76" s="43" t="s">
        <v>27</v>
      </c>
      <c r="L76" s="46" t="s">
        <v>5</v>
      </c>
      <c r="M76" s="46" t="s">
        <v>5</v>
      </c>
      <c r="N76" s="46" t="s">
        <v>8</v>
      </c>
      <c r="O76" s="46">
        <v>41</v>
      </c>
      <c r="P76" s="47" t="s">
        <v>460</v>
      </c>
      <c r="Q76" s="48">
        <v>7740</v>
      </c>
      <c r="R76" s="48">
        <v>5830</v>
      </c>
      <c r="S76" s="48">
        <v>7120</v>
      </c>
      <c r="T76" s="48">
        <v>6690</v>
      </c>
      <c r="U76" s="48">
        <f>6450+500</f>
        <v>6950</v>
      </c>
      <c r="V76" s="48">
        <v>2920</v>
      </c>
      <c r="W76" s="40">
        <f>V76/U76*100</f>
        <v>42.014388489208635</v>
      </c>
      <c r="X76" s="47" t="s">
        <v>567</v>
      </c>
      <c r="Y76" s="2"/>
      <c r="Z76" s="6"/>
      <c r="AL76" s="6"/>
      <c r="AM76" s="6"/>
      <c r="AN76" s="6"/>
      <c r="AO76" s="6"/>
    </row>
    <row r="77" spans="1:41" ht="243.75" hidden="1" customHeight="1" x14ac:dyDescent="0.2">
      <c r="A77" s="47">
        <v>46</v>
      </c>
      <c r="B77" s="43" t="s">
        <v>268</v>
      </c>
      <c r="C77" s="43" t="s">
        <v>205</v>
      </c>
      <c r="D77" s="44" t="s">
        <v>11</v>
      </c>
      <c r="E77" s="44" t="s">
        <v>8</v>
      </c>
      <c r="F77" s="44" t="s">
        <v>8</v>
      </c>
      <c r="G77" s="45"/>
      <c r="H77" s="46" t="s">
        <v>14</v>
      </c>
      <c r="I77" s="46" t="s">
        <v>10</v>
      </c>
      <c r="J77" s="46" t="s">
        <v>10</v>
      </c>
      <c r="K77" s="43" t="s">
        <v>27</v>
      </c>
      <c r="L77" s="46" t="s">
        <v>5</v>
      </c>
      <c r="M77" s="46" t="s">
        <v>5</v>
      </c>
      <c r="N77" s="46">
        <v>8</v>
      </c>
      <c r="O77" s="46">
        <v>41</v>
      </c>
      <c r="P77" s="47" t="s">
        <v>241</v>
      </c>
      <c r="Q77" s="48">
        <v>0</v>
      </c>
      <c r="R77" s="48">
        <v>0</v>
      </c>
      <c r="S77" s="48">
        <v>0</v>
      </c>
      <c r="T77" s="48">
        <v>0</v>
      </c>
      <c r="U77" s="48">
        <v>0</v>
      </c>
      <c r="V77" s="48">
        <v>0</v>
      </c>
      <c r="W77" s="48">
        <v>0</v>
      </c>
      <c r="X77" s="73" t="s">
        <v>461</v>
      </c>
      <c r="Y77" s="2"/>
      <c r="Z77" s="6"/>
    </row>
    <row r="78" spans="1:41" ht="33.75" x14ac:dyDescent="0.2">
      <c r="A78" s="47">
        <v>50</v>
      </c>
      <c r="B78" s="43" t="s">
        <v>268</v>
      </c>
      <c r="C78" s="43" t="s">
        <v>205</v>
      </c>
      <c r="D78" s="44" t="s">
        <v>11</v>
      </c>
      <c r="E78" s="44" t="s">
        <v>8</v>
      </c>
      <c r="F78" s="44" t="s">
        <v>8</v>
      </c>
      <c r="G78" s="45"/>
      <c r="H78" s="46" t="s">
        <v>14</v>
      </c>
      <c r="I78" s="46" t="s">
        <v>10</v>
      </c>
      <c r="J78" s="46" t="s">
        <v>10</v>
      </c>
      <c r="K78" s="43" t="s">
        <v>28</v>
      </c>
      <c r="L78" s="46" t="s">
        <v>5</v>
      </c>
      <c r="M78" s="46" t="s">
        <v>5</v>
      </c>
      <c r="N78" s="46" t="s">
        <v>5</v>
      </c>
      <c r="O78" s="46">
        <v>41</v>
      </c>
      <c r="P78" s="47" t="s">
        <v>242</v>
      </c>
      <c r="Q78" s="48">
        <v>680</v>
      </c>
      <c r="R78" s="48">
        <v>580</v>
      </c>
      <c r="S78" s="48">
        <v>1300</v>
      </c>
      <c r="T78" s="48">
        <v>1090</v>
      </c>
      <c r="U78" s="48">
        <v>1300</v>
      </c>
      <c r="V78" s="48">
        <v>550</v>
      </c>
      <c r="W78" s="40">
        <f>V78/U78*100</f>
        <v>42.307692307692307</v>
      </c>
      <c r="X78" s="47" t="s">
        <v>568</v>
      </c>
      <c r="Y78" s="2"/>
    </row>
    <row r="79" spans="1:41" x14ac:dyDescent="0.2">
      <c r="A79" s="47">
        <v>53</v>
      </c>
      <c r="B79" s="43" t="s">
        <v>268</v>
      </c>
      <c r="C79" s="43" t="s">
        <v>205</v>
      </c>
      <c r="D79" s="44" t="s">
        <v>11</v>
      </c>
      <c r="E79" s="44" t="s">
        <v>8</v>
      </c>
      <c r="F79" s="44" t="s">
        <v>8</v>
      </c>
      <c r="G79" s="45"/>
      <c r="H79" s="46" t="s">
        <v>14</v>
      </c>
      <c r="I79" s="46" t="s">
        <v>10</v>
      </c>
      <c r="J79" s="46" t="s">
        <v>15</v>
      </c>
      <c r="K79" s="43" t="s">
        <v>13</v>
      </c>
      <c r="L79" s="46" t="s">
        <v>5</v>
      </c>
      <c r="M79" s="46" t="s">
        <v>5</v>
      </c>
      <c r="N79" s="46" t="s">
        <v>5</v>
      </c>
      <c r="O79" s="46">
        <v>41</v>
      </c>
      <c r="P79" s="47" t="s">
        <v>117</v>
      </c>
      <c r="Q79" s="48">
        <v>410</v>
      </c>
      <c r="R79" s="48">
        <v>290</v>
      </c>
      <c r="S79" s="48">
        <v>450</v>
      </c>
      <c r="T79" s="48">
        <v>230</v>
      </c>
      <c r="U79" s="48">
        <v>450</v>
      </c>
      <c r="V79" s="48">
        <v>180</v>
      </c>
      <c r="W79" s="40">
        <f t="shared" ref="W79:W80" si="18">V79/U79*100</f>
        <v>40</v>
      </c>
      <c r="X79" s="47"/>
      <c r="Y79" s="2"/>
    </row>
    <row r="80" spans="1:41" ht="22.5" x14ac:dyDescent="0.2">
      <c r="A80" s="47">
        <v>54</v>
      </c>
      <c r="B80" s="43" t="s">
        <v>268</v>
      </c>
      <c r="C80" s="43" t="s">
        <v>205</v>
      </c>
      <c r="D80" s="44" t="s">
        <v>11</v>
      </c>
      <c r="E80" s="44" t="s">
        <v>8</v>
      </c>
      <c r="F80" s="44" t="s">
        <v>8</v>
      </c>
      <c r="G80" s="45"/>
      <c r="H80" s="46" t="s">
        <v>14</v>
      </c>
      <c r="I80" s="46" t="s">
        <v>10</v>
      </c>
      <c r="J80" s="46" t="s">
        <v>15</v>
      </c>
      <c r="K80" s="43" t="s">
        <v>19</v>
      </c>
      <c r="L80" s="46" t="s">
        <v>5</v>
      </c>
      <c r="M80" s="46" t="s">
        <v>5</v>
      </c>
      <c r="N80" s="46">
        <v>1</v>
      </c>
      <c r="O80" s="46">
        <v>41</v>
      </c>
      <c r="P80" s="47" t="s">
        <v>118</v>
      </c>
      <c r="Q80" s="48">
        <v>80</v>
      </c>
      <c r="R80" s="48">
        <v>140</v>
      </c>
      <c r="S80" s="48">
        <v>750</v>
      </c>
      <c r="T80" s="48">
        <v>410</v>
      </c>
      <c r="U80" s="48">
        <v>750</v>
      </c>
      <c r="V80" s="48">
        <v>120</v>
      </c>
      <c r="W80" s="40">
        <f t="shared" si="18"/>
        <v>16</v>
      </c>
      <c r="X80" s="47"/>
      <c r="Y80" s="2"/>
    </row>
    <row r="81" spans="1:28" ht="22.5" hidden="1" x14ac:dyDescent="0.2">
      <c r="A81" s="47">
        <v>55</v>
      </c>
      <c r="B81" s="43" t="s">
        <v>268</v>
      </c>
      <c r="C81" s="43" t="s">
        <v>205</v>
      </c>
      <c r="D81" s="44" t="s">
        <v>11</v>
      </c>
      <c r="E81" s="44" t="s">
        <v>8</v>
      </c>
      <c r="F81" s="44" t="s">
        <v>8</v>
      </c>
      <c r="G81" s="45"/>
      <c r="H81" s="46" t="s">
        <v>14</v>
      </c>
      <c r="I81" s="46" t="s">
        <v>10</v>
      </c>
      <c r="J81" s="46" t="s">
        <v>15</v>
      </c>
      <c r="K81" s="43" t="s">
        <v>19</v>
      </c>
      <c r="L81" s="46" t="s">
        <v>5</v>
      </c>
      <c r="M81" s="46" t="s">
        <v>5</v>
      </c>
      <c r="N81" s="46" t="s">
        <v>7</v>
      </c>
      <c r="O81" s="46">
        <v>41</v>
      </c>
      <c r="P81" s="47" t="s">
        <v>119</v>
      </c>
      <c r="Q81" s="48"/>
      <c r="R81" s="48"/>
      <c r="S81" s="48"/>
      <c r="T81" s="48"/>
      <c r="U81" s="48"/>
      <c r="V81" s="48"/>
      <c r="W81" s="62"/>
      <c r="X81" s="47" t="s">
        <v>191</v>
      </c>
      <c r="Y81" s="2"/>
    </row>
    <row r="82" spans="1:28" ht="22.5" x14ac:dyDescent="0.2">
      <c r="A82" s="47">
        <v>56</v>
      </c>
      <c r="B82" s="43" t="s">
        <v>268</v>
      </c>
      <c r="C82" s="43" t="s">
        <v>205</v>
      </c>
      <c r="D82" s="44" t="s">
        <v>11</v>
      </c>
      <c r="E82" s="44" t="s">
        <v>8</v>
      </c>
      <c r="F82" s="44" t="s">
        <v>8</v>
      </c>
      <c r="G82" s="45"/>
      <c r="H82" s="46" t="s">
        <v>14</v>
      </c>
      <c r="I82" s="46" t="s">
        <v>10</v>
      </c>
      <c r="J82" s="46" t="s">
        <v>15</v>
      </c>
      <c r="K82" s="43" t="s">
        <v>20</v>
      </c>
      <c r="L82" s="46" t="s">
        <v>5</v>
      </c>
      <c r="M82" s="46" t="s">
        <v>5</v>
      </c>
      <c r="N82" s="46" t="s">
        <v>8</v>
      </c>
      <c r="O82" s="46">
        <v>41</v>
      </c>
      <c r="P82" s="47" t="s">
        <v>462</v>
      </c>
      <c r="Q82" s="48">
        <v>160</v>
      </c>
      <c r="R82" s="48">
        <v>90</v>
      </c>
      <c r="S82" s="48">
        <v>570</v>
      </c>
      <c r="T82" s="48">
        <v>290</v>
      </c>
      <c r="U82" s="48">
        <v>500</v>
      </c>
      <c r="V82" s="48">
        <v>220</v>
      </c>
      <c r="W82" s="40">
        <f>V82/U82*100</f>
        <v>44</v>
      </c>
      <c r="X82" s="73" t="s">
        <v>569</v>
      </c>
      <c r="Y82" s="2"/>
    </row>
    <row r="83" spans="1:28" ht="45" hidden="1" x14ac:dyDescent="0.2">
      <c r="A83" s="47">
        <v>57</v>
      </c>
      <c r="B83" s="43" t="s">
        <v>268</v>
      </c>
      <c r="C83" s="43" t="s">
        <v>205</v>
      </c>
      <c r="D83" s="44" t="s">
        <v>11</v>
      </c>
      <c r="E83" s="44" t="s">
        <v>8</v>
      </c>
      <c r="F83" s="44" t="s">
        <v>8</v>
      </c>
      <c r="G83" s="45"/>
      <c r="H83" s="46" t="s">
        <v>14</v>
      </c>
      <c r="I83" s="46" t="s">
        <v>10</v>
      </c>
      <c r="J83" s="46" t="s">
        <v>15</v>
      </c>
      <c r="K83" s="43" t="s">
        <v>20</v>
      </c>
      <c r="L83" s="46" t="s">
        <v>5</v>
      </c>
      <c r="M83" s="46" t="s">
        <v>5</v>
      </c>
      <c r="N83" s="46" t="s">
        <v>7</v>
      </c>
      <c r="O83" s="46">
        <v>41</v>
      </c>
      <c r="P83" s="47" t="s">
        <v>120</v>
      </c>
      <c r="Q83" s="48">
        <v>0</v>
      </c>
      <c r="R83" s="48">
        <v>0</v>
      </c>
      <c r="S83" s="48">
        <v>0</v>
      </c>
      <c r="T83" s="48">
        <v>0</v>
      </c>
      <c r="U83" s="48">
        <v>0</v>
      </c>
      <c r="V83" s="48"/>
      <c r="W83" s="48">
        <v>0</v>
      </c>
      <c r="X83" s="47" t="s">
        <v>463</v>
      </c>
      <c r="Y83" s="2"/>
    </row>
    <row r="84" spans="1:28" x14ac:dyDescent="0.2">
      <c r="A84" s="47">
        <v>58</v>
      </c>
      <c r="B84" s="43" t="s">
        <v>268</v>
      </c>
      <c r="C84" s="43" t="s">
        <v>205</v>
      </c>
      <c r="D84" s="44" t="s">
        <v>11</v>
      </c>
      <c r="E84" s="44" t="s">
        <v>8</v>
      </c>
      <c r="F84" s="44" t="s">
        <v>8</v>
      </c>
      <c r="G84" s="45"/>
      <c r="H84" s="46" t="s">
        <v>14</v>
      </c>
      <c r="I84" s="46" t="s">
        <v>10</v>
      </c>
      <c r="J84" s="46" t="s">
        <v>15</v>
      </c>
      <c r="K84" s="43" t="s">
        <v>22</v>
      </c>
      <c r="L84" s="46" t="s">
        <v>5</v>
      </c>
      <c r="M84" s="46" t="s">
        <v>5</v>
      </c>
      <c r="N84" s="46" t="s">
        <v>5</v>
      </c>
      <c r="O84" s="46">
        <v>41</v>
      </c>
      <c r="P84" s="47" t="s">
        <v>121</v>
      </c>
      <c r="Q84" s="48">
        <v>0</v>
      </c>
      <c r="R84" s="48">
        <v>0</v>
      </c>
      <c r="S84" s="48">
        <v>20</v>
      </c>
      <c r="T84" s="48">
        <v>0</v>
      </c>
      <c r="U84" s="48">
        <v>20</v>
      </c>
      <c r="V84" s="48">
        <v>0</v>
      </c>
      <c r="W84" s="40">
        <f t="shared" ref="W84:W88" si="19">V84/U84*100</f>
        <v>0</v>
      </c>
      <c r="X84" s="47"/>
      <c r="Y84" s="2"/>
    </row>
    <row r="85" spans="1:28" ht="22.5" x14ac:dyDescent="0.2">
      <c r="A85" s="47">
        <v>60</v>
      </c>
      <c r="B85" s="43" t="s">
        <v>268</v>
      </c>
      <c r="C85" s="43" t="s">
        <v>205</v>
      </c>
      <c r="D85" s="44" t="s">
        <v>11</v>
      </c>
      <c r="E85" s="44" t="s">
        <v>8</v>
      </c>
      <c r="F85" s="44" t="s">
        <v>8</v>
      </c>
      <c r="G85" s="45"/>
      <c r="H85" s="46" t="s">
        <v>14</v>
      </c>
      <c r="I85" s="46" t="s">
        <v>10</v>
      </c>
      <c r="J85" s="46" t="s">
        <v>15</v>
      </c>
      <c r="K85" s="43" t="s">
        <v>9</v>
      </c>
      <c r="L85" s="46" t="s">
        <v>5</v>
      </c>
      <c r="M85" s="46" t="s">
        <v>5</v>
      </c>
      <c r="N85" s="46" t="s">
        <v>5</v>
      </c>
      <c r="O85" s="46">
        <v>41</v>
      </c>
      <c r="P85" s="47" t="s">
        <v>100</v>
      </c>
      <c r="Q85" s="48">
        <v>70</v>
      </c>
      <c r="R85" s="48">
        <v>60</v>
      </c>
      <c r="S85" s="48">
        <v>260</v>
      </c>
      <c r="T85" s="48">
        <v>90</v>
      </c>
      <c r="U85" s="48">
        <v>250</v>
      </c>
      <c r="V85" s="48">
        <v>0</v>
      </c>
      <c r="W85" s="40">
        <f t="shared" si="19"/>
        <v>0</v>
      </c>
      <c r="X85" s="47"/>
      <c r="Y85" s="2"/>
      <c r="Z85" s="6"/>
    </row>
    <row r="86" spans="1:28" ht="45" x14ac:dyDescent="0.2">
      <c r="A86" s="47">
        <v>74</v>
      </c>
      <c r="B86" s="43" t="s">
        <v>268</v>
      </c>
      <c r="C86" s="43" t="s">
        <v>205</v>
      </c>
      <c r="D86" s="44" t="s">
        <v>11</v>
      </c>
      <c r="E86" s="44" t="s">
        <v>8</v>
      </c>
      <c r="F86" s="44" t="s">
        <v>8</v>
      </c>
      <c r="G86" s="45"/>
      <c r="H86" s="46" t="s">
        <v>14</v>
      </c>
      <c r="I86" s="46" t="s">
        <v>10</v>
      </c>
      <c r="J86" s="46" t="s">
        <v>12</v>
      </c>
      <c r="K86" s="43" t="s">
        <v>20</v>
      </c>
      <c r="L86" s="46" t="s">
        <v>5</v>
      </c>
      <c r="M86" s="46" t="s">
        <v>5</v>
      </c>
      <c r="N86" s="46" t="s">
        <v>5</v>
      </c>
      <c r="O86" s="46">
        <v>41</v>
      </c>
      <c r="P86" s="47" t="s">
        <v>32</v>
      </c>
      <c r="Q86" s="48">
        <v>240</v>
      </c>
      <c r="R86" s="48">
        <v>0</v>
      </c>
      <c r="S86" s="48">
        <v>500</v>
      </c>
      <c r="T86" s="48">
        <v>310</v>
      </c>
      <c r="U86" s="48">
        <v>500</v>
      </c>
      <c r="V86" s="48">
        <v>0</v>
      </c>
      <c r="W86" s="40">
        <f t="shared" si="19"/>
        <v>0</v>
      </c>
      <c r="X86" s="47" t="s">
        <v>570</v>
      </c>
      <c r="Y86" s="2"/>
    </row>
    <row r="87" spans="1:28" ht="138" customHeight="1" x14ac:dyDescent="0.2">
      <c r="A87" s="47">
        <v>80</v>
      </c>
      <c r="B87" s="43" t="s">
        <v>268</v>
      </c>
      <c r="C87" s="43" t="s">
        <v>205</v>
      </c>
      <c r="D87" s="44" t="s">
        <v>11</v>
      </c>
      <c r="E87" s="44" t="s">
        <v>8</v>
      </c>
      <c r="F87" s="44" t="s">
        <v>8</v>
      </c>
      <c r="G87" s="45"/>
      <c r="H87" s="46" t="s">
        <v>14</v>
      </c>
      <c r="I87" s="46" t="s">
        <v>10</v>
      </c>
      <c r="J87" s="46" t="s">
        <v>12</v>
      </c>
      <c r="K87" s="43" t="s">
        <v>22</v>
      </c>
      <c r="L87" s="46" t="s">
        <v>5</v>
      </c>
      <c r="M87" s="46" t="s">
        <v>5</v>
      </c>
      <c r="N87" s="46">
        <v>5</v>
      </c>
      <c r="O87" s="46">
        <v>41</v>
      </c>
      <c r="P87" s="47" t="s">
        <v>213</v>
      </c>
      <c r="Q87" s="48">
        <v>170</v>
      </c>
      <c r="R87" s="48">
        <v>5010</v>
      </c>
      <c r="S87" s="48">
        <v>14400</v>
      </c>
      <c r="T87" s="48">
        <v>6600</v>
      </c>
      <c r="U87" s="48">
        <v>14000</v>
      </c>
      <c r="V87" s="48">
        <v>7820</v>
      </c>
      <c r="W87" s="40">
        <f t="shared" si="19"/>
        <v>55.857142857142861</v>
      </c>
      <c r="X87" s="47" t="s">
        <v>571</v>
      </c>
      <c r="Y87" s="2"/>
      <c r="Z87" s="6"/>
      <c r="AB87" s="6"/>
    </row>
    <row r="88" spans="1:28" ht="195" customHeight="1" x14ac:dyDescent="0.2">
      <c r="A88" s="47">
        <v>87</v>
      </c>
      <c r="B88" s="43" t="s">
        <v>268</v>
      </c>
      <c r="C88" s="43" t="s">
        <v>205</v>
      </c>
      <c r="D88" s="44" t="s">
        <v>11</v>
      </c>
      <c r="E88" s="44" t="s">
        <v>8</v>
      </c>
      <c r="F88" s="44" t="s">
        <v>8</v>
      </c>
      <c r="G88" s="45"/>
      <c r="H88" s="46" t="s">
        <v>14</v>
      </c>
      <c r="I88" s="46" t="s">
        <v>10</v>
      </c>
      <c r="J88" s="46" t="s">
        <v>12</v>
      </c>
      <c r="K88" s="43" t="s">
        <v>9</v>
      </c>
      <c r="L88" s="46" t="s">
        <v>5</v>
      </c>
      <c r="M88" s="46" t="s">
        <v>5</v>
      </c>
      <c r="N88" s="46">
        <v>1</v>
      </c>
      <c r="O88" s="46">
        <v>41</v>
      </c>
      <c r="P88" s="47" t="s">
        <v>465</v>
      </c>
      <c r="Q88" s="48">
        <v>13780</v>
      </c>
      <c r="R88" s="48">
        <v>26730</v>
      </c>
      <c r="S88" s="48">
        <v>38510</v>
      </c>
      <c r="T88" s="48">
        <v>38500</v>
      </c>
      <c r="U88" s="48">
        <v>73440</v>
      </c>
      <c r="V88" s="48">
        <v>50150</v>
      </c>
      <c r="W88" s="40">
        <f t="shared" si="19"/>
        <v>68.287037037037038</v>
      </c>
      <c r="X88" s="47" t="s">
        <v>572</v>
      </c>
      <c r="Y88" s="2"/>
      <c r="Z88" s="6"/>
    </row>
    <row r="89" spans="1:28" ht="114.75" hidden="1" customHeight="1" x14ac:dyDescent="0.2">
      <c r="A89" s="47">
        <v>89</v>
      </c>
      <c r="B89" s="43" t="s">
        <v>268</v>
      </c>
      <c r="C89" s="43" t="s">
        <v>205</v>
      </c>
      <c r="D89" s="44" t="s">
        <v>11</v>
      </c>
      <c r="E89" s="44" t="s">
        <v>8</v>
      </c>
      <c r="F89" s="44" t="s">
        <v>8</v>
      </c>
      <c r="G89" s="45"/>
      <c r="H89" s="46" t="s">
        <v>14</v>
      </c>
      <c r="I89" s="46" t="s">
        <v>10</v>
      </c>
      <c r="J89" s="46" t="s">
        <v>12</v>
      </c>
      <c r="K89" s="43" t="s">
        <v>9</v>
      </c>
      <c r="L89" s="46" t="s">
        <v>5</v>
      </c>
      <c r="M89" s="46" t="s">
        <v>5</v>
      </c>
      <c r="N89" s="46" t="s">
        <v>10</v>
      </c>
      <c r="O89" s="46">
        <v>41</v>
      </c>
      <c r="P89" s="47" t="s">
        <v>125</v>
      </c>
      <c r="Q89" s="48">
        <v>0</v>
      </c>
      <c r="R89" s="48">
        <v>0</v>
      </c>
      <c r="S89" s="48">
        <v>0</v>
      </c>
      <c r="T89" s="48">
        <v>0</v>
      </c>
      <c r="U89" s="48">
        <v>0</v>
      </c>
      <c r="V89" s="48">
        <v>0</v>
      </c>
      <c r="W89" s="48">
        <v>0</v>
      </c>
      <c r="X89" s="47" t="s">
        <v>466</v>
      </c>
      <c r="Y89" s="2"/>
      <c r="Z89" s="6"/>
    </row>
    <row r="90" spans="1:28" ht="79.5" hidden="1" customHeight="1" x14ac:dyDescent="0.2">
      <c r="A90" s="47">
        <v>90</v>
      </c>
      <c r="B90" s="43" t="s">
        <v>268</v>
      </c>
      <c r="C90" s="43" t="s">
        <v>205</v>
      </c>
      <c r="D90" s="44" t="s">
        <v>11</v>
      </c>
      <c r="E90" s="44" t="s">
        <v>8</v>
      </c>
      <c r="F90" s="44" t="s">
        <v>8</v>
      </c>
      <c r="G90" s="45"/>
      <c r="H90" s="46" t="s">
        <v>14</v>
      </c>
      <c r="I90" s="46" t="s">
        <v>10</v>
      </c>
      <c r="J90" s="46" t="s">
        <v>12</v>
      </c>
      <c r="K90" s="43" t="s">
        <v>9</v>
      </c>
      <c r="L90" s="46" t="s">
        <v>5</v>
      </c>
      <c r="M90" s="46" t="s">
        <v>5</v>
      </c>
      <c r="N90" s="46" t="s">
        <v>15</v>
      </c>
      <c r="O90" s="46">
        <v>41</v>
      </c>
      <c r="P90" s="47" t="s">
        <v>413</v>
      </c>
      <c r="Q90" s="48">
        <v>0</v>
      </c>
      <c r="R90" s="48">
        <v>0</v>
      </c>
      <c r="S90" s="48">
        <v>0</v>
      </c>
      <c r="T90" s="48">
        <v>0</v>
      </c>
      <c r="U90" s="48">
        <v>0</v>
      </c>
      <c r="V90" s="48">
        <v>0</v>
      </c>
      <c r="W90" s="48">
        <v>0</v>
      </c>
      <c r="X90" s="47" t="s">
        <v>467</v>
      </c>
      <c r="Y90" s="2"/>
    </row>
    <row r="91" spans="1:28" hidden="1" x14ac:dyDescent="0.2">
      <c r="A91" s="47">
        <v>115</v>
      </c>
      <c r="B91" s="43" t="s">
        <v>268</v>
      </c>
      <c r="C91" s="43" t="s">
        <v>205</v>
      </c>
      <c r="D91" s="44" t="s">
        <v>11</v>
      </c>
      <c r="E91" s="44" t="s">
        <v>8</v>
      </c>
      <c r="F91" s="44" t="s">
        <v>8</v>
      </c>
      <c r="G91" s="45"/>
      <c r="H91" s="46">
        <v>6</v>
      </c>
      <c r="I91" s="46">
        <v>3</v>
      </c>
      <c r="J91" s="46">
        <v>7</v>
      </c>
      <c r="K91" s="43" t="s">
        <v>231</v>
      </c>
      <c r="L91" s="46"/>
      <c r="M91" s="46"/>
      <c r="N91" s="46"/>
      <c r="O91" s="46">
        <v>41</v>
      </c>
      <c r="P91" s="47" t="s">
        <v>232</v>
      </c>
      <c r="Q91" s="48"/>
      <c r="R91" s="48"/>
      <c r="S91" s="48"/>
      <c r="T91" s="48"/>
      <c r="U91" s="48"/>
      <c r="V91" s="48"/>
      <c r="W91" s="62"/>
      <c r="X91" s="47"/>
      <c r="Y91" s="2"/>
    </row>
    <row r="92" spans="1:28" ht="33.75" x14ac:dyDescent="0.2">
      <c r="A92" s="65">
        <v>190</v>
      </c>
      <c r="B92" s="66" t="s">
        <v>268</v>
      </c>
      <c r="C92" s="67" t="s">
        <v>205</v>
      </c>
      <c r="D92" s="68" t="s">
        <v>11</v>
      </c>
      <c r="E92" s="68" t="s">
        <v>8</v>
      </c>
      <c r="F92" s="68" t="s">
        <v>8</v>
      </c>
      <c r="G92" s="69"/>
      <c r="H92" s="70">
        <v>7</v>
      </c>
      <c r="I92" s="70">
        <v>1</v>
      </c>
      <c r="J92" s="70" t="s">
        <v>10</v>
      </c>
      <c r="K92" s="66" t="s">
        <v>13</v>
      </c>
      <c r="L92" s="70" t="s">
        <v>5</v>
      </c>
      <c r="M92" s="70" t="s">
        <v>5</v>
      </c>
      <c r="N92" s="70" t="s">
        <v>5</v>
      </c>
      <c r="O92" s="70">
        <v>43</v>
      </c>
      <c r="P92" s="65" t="s">
        <v>81</v>
      </c>
      <c r="Q92" s="48">
        <v>720</v>
      </c>
      <c r="R92" s="48">
        <v>1260</v>
      </c>
      <c r="S92" s="48">
        <v>14800</v>
      </c>
      <c r="T92" s="48">
        <v>2360</v>
      </c>
      <c r="U92" s="48">
        <v>2000</v>
      </c>
      <c r="V92" s="48">
        <v>0</v>
      </c>
      <c r="W92" s="40">
        <f t="shared" ref="W92:W98" si="20">V92/U92*100</f>
        <v>0</v>
      </c>
      <c r="X92" s="47" t="s">
        <v>573</v>
      </c>
      <c r="Y92" s="2"/>
      <c r="Z92" s="6"/>
      <c r="AA92" s="6"/>
    </row>
    <row r="93" spans="1:28" ht="90.75" customHeight="1" x14ac:dyDescent="0.2">
      <c r="A93" s="65">
        <v>196</v>
      </c>
      <c r="B93" s="66" t="s">
        <v>268</v>
      </c>
      <c r="C93" s="67" t="s">
        <v>205</v>
      </c>
      <c r="D93" s="68" t="s">
        <v>11</v>
      </c>
      <c r="E93" s="68" t="s">
        <v>8</v>
      </c>
      <c r="F93" s="68" t="s">
        <v>8</v>
      </c>
      <c r="G93" s="69"/>
      <c r="H93" s="70">
        <v>7</v>
      </c>
      <c r="I93" s="70">
        <v>1</v>
      </c>
      <c r="J93" s="70">
        <v>3</v>
      </c>
      <c r="K93" s="66" t="s">
        <v>22</v>
      </c>
      <c r="L93" s="70"/>
      <c r="M93" s="70"/>
      <c r="N93" s="66" t="s">
        <v>41</v>
      </c>
      <c r="O93" s="70">
        <v>43</v>
      </c>
      <c r="P93" s="65" t="s">
        <v>207</v>
      </c>
      <c r="Q93" s="48">
        <v>2070</v>
      </c>
      <c r="R93" s="48">
        <v>3450</v>
      </c>
      <c r="S93" s="48">
        <v>64000</v>
      </c>
      <c r="T93" s="48">
        <v>59980</v>
      </c>
      <c r="U93" s="48">
        <f>25000+700+4000+6000+3000</f>
        <v>38700</v>
      </c>
      <c r="V93" s="48">
        <v>510</v>
      </c>
      <c r="W93" s="40">
        <f t="shared" si="20"/>
        <v>1.317829457364341</v>
      </c>
      <c r="X93" s="93" t="s">
        <v>574</v>
      </c>
      <c r="Y93" s="2"/>
      <c r="AA93" s="7"/>
    </row>
    <row r="94" spans="1:28" ht="215.25" hidden="1" customHeight="1" x14ac:dyDescent="0.2">
      <c r="A94" s="65">
        <v>198</v>
      </c>
      <c r="B94" s="66" t="s">
        <v>268</v>
      </c>
      <c r="C94" s="67" t="s">
        <v>205</v>
      </c>
      <c r="D94" s="68" t="s">
        <v>11</v>
      </c>
      <c r="E94" s="68" t="s">
        <v>8</v>
      </c>
      <c r="F94" s="68" t="s">
        <v>8</v>
      </c>
      <c r="G94" s="69"/>
      <c r="H94" s="70">
        <v>7</v>
      </c>
      <c r="I94" s="70">
        <v>1</v>
      </c>
      <c r="J94" s="70">
        <v>4</v>
      </c>
      <c r="K94" s="66" t="s">
        <v>13</v>
      </c>
      <c r="L94" s="70"/>
      <c r="M94" s="70"/>
      <c r="N94" s="70"/>
      <c r="O94" s="70">
        <v>43</v>
      </c>
      <c r="P94" s="65" t="s">
        <v>297</v>
      </c>
      <c r="Q94" s="48">
        <v>0</v>
      </c>
      <c r="R94" s="48">
        <v>0</v>
      </c>
      <c r="S94" s="48">
        <v>0</v>
      </c>
      <c r="T94" s="48">
        <v>0</v>
      </c>
      <c r="U94" s="48">
        <v>0</v>
      </c>
      <c r="V94" s="48">
        <v>0</v>
      </c>
      <c r="W94" s="48">
        <v>0</v>
      </c>
      <c r="X94" s="54" t="s">
        <v>422</v>
      </c>
      <c r="Y94" s="2"/>
    </row>
    <row r="95" spans="1:28" ht="186.75" customHeight="1" x14ac:dyDescent="0.2">
      <c r="A95" s="65">
        <v>251</v>
      </c>
      <c r="B95" s="66" t="s">
        <v>268</v>
      </c>
      <c r="C95" s="67" t="s">
        <v>205</v>
      </c>
      <c r="D95" s="68" t="s">
        <v>42</v>
      </c>
      <c r="E95" s="68" t="s">
        <v>15</v>
      </c>
      <c r="F95" s="68" t="s">
        <v>10</v>
      </c>
      <c r="G95" s="69" t="s">
        <v>5</v>
      </c>
      <c r="H95" s="70" t="s">
        <v>12</v>
      </c>
      <c r="I95" s="70" t="s">
        <v>8</v>
      </c>
      <c r="J95" s="70" t="s">
        <v>12</v>
      </c>
      <c r="K95" s="66" t="s">
        <v>19</v>
      </c>
      <c r="L95" s="70" t="s">
        <v>5</v>
      </c>
      <c r="M95" s="70" t="s">
        <v>5</v>
      </c>
      <c r="N95" s="94" t="s">
        <v>40</v>
      </c>
      <c r="O95" s="65" t="s">
        <v>527</v>
      </c>
      <c r="P95" s="65" t="s">
        <v>226</v>
      </c>
      <c r="Q95" s="48">
        <v>3480</v>
      </c>
      <c r="R95" s="48">
        <v>2550</v>
      </c>
      <c r="S95" s="48">
        <v>1000</v>
      </c>
      <c r="T95" s="48">
        <v>0</v>
      </c>
      <c r="U95" s="48">
        <f>18000+13000+7000+2000+2000</f>
        <v>42000</v>
      </c>
      <c r="V95" s="48">
        <v>19580</v>
      </c>
      <c r="W95" s="40">
        <f t="shared" si="20"/>
        <v>46.61904761904762</v>
      </c>
      <c r="X95" s="47" t="s">
        <v>545</v>
      </c>
      <c r="Y95" s="2"/>
    </row>
    <row r="96" spans="1:28" ht="36" customHeight="1" x14ac:dyDescent="0.2">
      <c r="A96" s="47"/>
      <c r="B96" s="43"/>
      <c r="C96" s="43"/>
      <c r="D96" s="44"/>
      <c r="E96" s="44"/>
      <c r="F96" s="44"/>
      <c r="G96" s="45"/>
      <c r="H96" s="45">
        <v>6</v>
      </c>
      <c r="I96" s="45">
        <v>3</v>
      </c>
      <c r="J96" s="45">
        <v>0</v>
      </c>
      <c r="K96" s="44"/>
      <c r="L96" s="45"/>
      <c r="M96" s="45"/>
      <c r="N96" s="45"/>
      <c r="O96" s="45"/>
      <c r="P96" s="55" t="s">
        <v>484</v>
      </c>
      <c r="Q96" s="56">
        <f t="shared" ref="Q96:V96" si="21">SUM(Q71:Q91)</f>
        <v>55180</v>
      </c>
      <c r="R96" s="56">
        <f t="shared" si="21"/>
        <v>83210</v>
      </c>
      <c r="S96" s="56">
        <f t="shared" si="21"/>
        <v>102310</v>
      </c>
      <c r="T96" s="56">
        <f t="shared" si="21"/>
        <v>82280</v>
      </c>
      <c r="U96" s="56">
        <f t="shared" si="21"/>
        <v>134460</v>
      </c>
      <c r="V96" s="56">
        <f t="shared" si="21"/>
        <v>71890</v>
      </c>
      <c r="W96" s="57">
        <f t="shared" si="20"/>
        <v>53.465714710694634</v>
      </c>
      <c r="X96" s="55"/>
      <c r="Y96" s="2"/>
    </row>
    <row r="97" spans="1:26" ht="51" customHeight="1" x14ac:dyDescent="0.2">
      <c r="A97" s="95"/>
      <c r="B97" s="67"/>
      <c r="C97" s="67"/>
      <c r="D97" s="88"/>
      <c r="E97" s="88"/>
      <c r="F97" s="88"/>
      <c r="G97" s="89"/>
      <c r="H97" s="89">
        <v>7</v>
      </c>
      <c r="I97" s="89">
        <v>1</v>
      </c>
      <c r="J97" s="89">
        <v>0</v>
      </c>
      <c r="K97" s="88"/>
      <c r="L97" s="89"/>
      <c r="M97" s="89"/>
      <c r="N97" s="89"/>
      <c r="O97" s="89"/>
      <c r="P97" s="87" t="s">
        <v>485</v>
      </c>
      <c r="Q97" s="56">
        <f t="shared" ref="Q97:V97" si="22">SUM(Q92:Q95)</f>
        <v>6270</v>
      </c>
      <c r="R97" s="56">
        <f t="shared" si="22"/>
        <v>7260</v>
      </c>
      <c r="S97" s="56">
        <f t="shared" si="22"/>
        <v>79800</v>
      </c>
      <c r="T97" s="56">
        <f t="shared" si="22"/>
        <v>62340</v>
      </c>
      <c r="U97" s="56">
        <f t="shared" si="22"/>
        <v>82700</v>
      </c>
      <c r="V97" s="56">
        <f t="shared" si="22"/>
        <v>20090</v>
      </c>
      <c r="W97" s="57">
        <f t="shared" si="20"/>
        <v>24.292623941958887</v>
      </c>
      <c r="X97" s="55"/>
      <c r="Y97" s="2"/>
    </row>
    <row r="98" spans="1:26" ht="22.5" x14ac:dyDescent="0.2">
      <c r="A98" s="47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55" t="s">
        <v>300</v>
      </c>
      <c r="Q98" s="59">
        <f t="shared" ref="Q98:V98" si="23">SUM(Q71:Q95)</f>
        <v>61450</v>
      </c>
      <c r="R98" s="59">
        <f t="shared" si="23"/>
        <v>90470</v>
      </c>
      <c r="S98" s="59">
        <f t="shared" si="23"/>
        <v>182110</v>
      </c>
      <c r="T98" s="59">
        <f t="shared" si="23"/>
        <v>144620</v>
      </c>
      <c r="U98" s="59">
        <f t="shared" si="23"/>
        <v>217160</v>
      </c>
      <c r="V98" s="59">
        <f t="shared" si="23"/>
        <v>91980</v>
      </c>
      <c r="W98" s="57">
        <f t="shared" si="20"/>
        <v>42.355866642107202</v>
      </c>
      <c r="X98" s="46"/>
    </row>
    <row r="99" spans="1:26" ht="13.5" thickBot="1" x14ac:dyDescent="0.25">
      <c r="A99" s="60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60"/>
      <c r="Q99" s="11"/>
      <c r="R99" s="11"/>
      <c r="S99" s="11"/>
      <c r="T99" s="11"/>
      <c r="U99" s="11"/>
      <c r="V99" s="11"/>
      <c r="W99" s="11"/>
      <c r="X99" s="11"/>
    </row>
    <row r="100" spans="1:26" ht="13.5" thickBot="1" x14ac:dyDescent="0.25">
      <c r="A100" s="6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47" t="s">
        <v>183</v>
      </c>
      <c r="Q100" s="62">
        <f t="shared" ref="Q100:V100" si="24">SUM(Q71:Q91)</f>
        <v>55180</v>
      </c>
      <c r="R100" s="62">
        <f t="shared" si="24"/>
        <v>83210</v>
      </c>
      <c r="S100" s="62">
        <f t="shared" si="24"/>
        <v>102310</v>
      </c>
      <c r="T100" s="62">
        <f t="shared" si="24"/>
        <v>82280</v>
      </c>
      <c r="U100" s="62">
        <f t="shared" si="24"/>
        <v>134460</v>
      </c>
      <c r="V100" s="62">
        <f t="shared" si="24"/>
        <v>71890</v>
      </c>
      <c r="W100" s="63">
        <f t="shared" ref="W100:W101" si="25">V100/U100*100</f>
        <v>53.465714710694634</v>
      </c>
      <c r="X100" s="46"/>
    </row>
    <row r="101" spans="1:26" ht="13.5" thickBot="1" x14ac:dyDescent="0.25">
      <c r="A101" s="64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47" t="s">
        <v>184</v>
      </c>
      <c r="Q101" s="62">
        <f t="shared" ref="Q101:V101" si="26">SUM(Q92:Q95)</f>
        <v>6270</v>
      </c>
      <c r="R101" s="62">
        <f t="shared" si="26"/>
        <v>7260</v>
      </c>
      <c r="S101" s="62">
        <f t="shared" si="26"/>
        <v>79800</v>
      </c>
      <c r="T101" s="62">
        <f t="shared" si="26"/>
        <v>62340</v>
      </c>
      <c r="U101" s="62">
        <f t="shared" si="26"/>
        <v>82700</v>
      </c>
      <c r="V101" s="62">
        <f t="shared" si="26"/>
        <v>20090</v>
      </c>
      <c r="W101" s="40">
        <f t="shared" si="25"/>
        <v>24.292623941958887</v>
      </c>
      <c r="X101" s="46"/>
    </row>
    <row r="102" spans="1:26" x14ac:dyDescent="0.2">
      <c r="A102" s="60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60"/>
      <c r="Q102" s="11"/>
      <c r="R102" s="11"/>
      <c r="S102" s="11"/>
      <c r="T102" s="11"/>
      <c r="U102" s="11"/>
      <c r="V102" s="11"/>
      <c r="W102" s="11"/>
      <c r="X102" s="11"/>
    </row>
    <row r="103" spans="1:26" ht="13.5" thickBot="1" x14ac:dyDescent="0.25">
      <c r="A103" s="60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60"/>
      <c r="Q103" s="11"/>
      <c r="R103" s="11"/>
      <c r="S103" s="11"/>
      <c r="T103" s="11"/>
      <c r="U103" s="11"/>
      <c r="V103" s="11"/>
      <c r="W103" s="11"/>
      <c r="X103" s="11"/>
    </row>
    <row r="104" spans="1:26" ht="96.75" customHeight="1" thickBot="1" x14ac:dyDescent="0.25">
      <c r="A104" s="12"/>
      <c r="B104" s="13"/>
      <c r="C104" s="14"/>
      <c r="D104" s="15"/>
      <c r="E104" s="15"/>
      <c r="F104" s="15"/>
      <c r="G104" s="16"/>
      <c r="H104" s="17"/>
      <c r="I104" s="17"/>
      <c r="J104" s="17"/>
      <c r="K104" s="18"/>
      <c r="L104" s="17"/>
      <c r="M104" s="17"/>
      <c r="N104" s="17"/>
      <c r="O104" s="19"/>
      <c r="P104" s="20" t="s">
        <v>361</v>
      </c>
      <c r="Q104" s="21" t="s">
        <v>456</v>
      </c>
      <c r="R104" s="21" t="s">
        <v>456</v>
      </c>
      <c r="S104" s="22" t="s">
        <v>425</v>
      </c>
      <c r="T104" s="22" t="s">
        <v>424</v>
      </c>
      <c r="U104" s="22" t="s">
        <v>382</v>
      </c>
      <c r="V104" s="21" t="s">
        <v>456</v>
      </c>
      <c r="W104" s="21" t="s">
        <v>530</v>
      </c>
      <c r="X104" s="22" t="s">
        <v>523</v>
      </c>
      <c r="Y104" s="6"/>
    </row>
    <row r="105" spans="1:26" ht="45.75" thickBot="1" x14ac:dyDescent="0.25">
      <c r="A105" s="23" t="s">
        <v>55</v>
      </c>
      <c r="B105" s="24" t="s">
        <v>233</v>
      </c>
      <c r="C105" s="25" t="s">
        <v>0</v>
      </c>
      <c r="D105" s="26" t="s">
        <v>238</v>
      </c>
      <c r="E105" s="26" t="s">
        <v>237</v>
      </c>
      <c r="F105" s="26" t="s">
        <v>236</v>
      </c>
      <c r="G105" s="27" t="s">
        <v>235</v>
      </c>
      <c r="H105" s="28" t="s">
        <v>254</v>
      </c>
      <c r="I105" s="28" t="s">
        <v>255</v>
      </c>
      <c r="J105" s="28" t="s">
        <v>256</v>
      </c>
      <c r="K105" s="29" t="s">
        <v>257</v>
      </c>
      <c r="L105" s="28" t="s">
        <v>1</v>
      </c>
      <c r="M105" s="28" t="s">
        <v>2</v>
      </c>
      <c r="N105" s="28" t="s">
        <v>3</v>
      </c>
      <c r="O105" s="30" t="s">
        <v>56</v>
      </c>
      <c r="P105" s="31" t="s">
        <v>309</v>
      </c>
      <c r="Q105" s="32">
        <v>2022</v>
      </c>
      <c r="R105" s="32">
        <v>2023</v>
      </c>
      <c r="S105" s="32">
        <v>2024</v>
      </c>
      <c r="T105" s="32">
        <v>2024</v>
      </c>
      <c r="U105" s="32">
        <v>2025</v>
      </c>
      <c r="V105" s="32" t="s">
        <v>531</v>
      </c>
      <c r="W105" s="32">
        <v>2025</v>
      </c>
      <c r="X105" s="33" t="s">
        <v>524</v>
      </c>
    </row>
    <row r="106" spans="1:26" ht="22.5" x14ac:dyDescent="0.2">
      <c r="A106" s="47">
        <v>71</v>
      </c>
      <c r="B106" s="43" t="s">
        <v>281</v>
      </c>
      <c r="C106" s="43" t="s">
        <v>205</v>
      </c>
      <c r="D106" s="44" t="s">
        <v>11</v>
      </c>
      <c r="E106" s="44" t="s">
        <v>8</v>
      </c>
      <c r="F106" s="44" t="s">
        <v>8</v>
      </c>
      <c r="G106" s="45"/>
      <c r="H106" s="46" t="s">
        <v>14</v>
      </c>
      <c r="I106" s="46" t="s">
        <v>10</v>
      </c>
      <c r="J106" s="46" t="s">
        <v>12</v>
      </c>
      <c r="K106" s="43" t="s">
        <v>13</v>
      </c>
      <c r="L106" s="46" t="s">
        <v>5</v>
      </c>
      <c r="M106" s="46" t="s">
        <v>5</v>
      </c>
      <c r="N106" s="46" t="s">
        <v>5</v>
      </c>
      <c r="O106" s="46">
        <v>41</v>
      </c>
      <c r="P106" s="47" t="s">
        <v>124</v>
      </c>
      <c r="Q106" s="48">
        <v>1570</v>
      </c>
      <c r="R106" s="48">
        <v>1660</v>
      </c>
      <c r="S106" s="48">
        <v>2800</v>
      </c>
      <c r="T106" s="48">
        <v>1510</v>
      </c>
      <c r="U106" s="48">
        <v>2100</v>
      </c>
      <c r="V106" s="48">
        <v>1660</v>
      </c>
      <c r="W106" s="40">
        <f t="shared" ref="W106:W107" si="27">V106/U106*100</f>
        <v>79.047619047619051</v>
      </c>
      <c r="X106" s="47" t="s">
        <v>575</v>
      </c>
      <c r="Y106" s="2"/>
      <c r="Z106" s="6"/>
    </row>
    <row r="107" spans="1:26" ht="22.5" x14ac:dyDescent="0.2">
      <c r="A107" s="47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55" t="s">
        <v>300</v>
      </c>
      <c r="Q107" s="59">
        <f t="shared" ref="Q107:V107" si="28">SUM(Q106:Q106)</f>
        <v>1570</v>
      </c>
      <c r="R107" s="59">
        <f t="shared" si="28"/>
        <v>1660</v>
      </c>
      <c r="S107" s="59">
        <f t="shared" si="28"/>
        <v>2800</v>
      </c>
      <c r="T107" s="59">
        <f t="shared" si="28"/>
        <v>1510</v>
      </c>
      <c r="U107" s="59">
        <f t="shared" si="28"/>
        <v>2100</v>
      </c>
      <c r="V107" s="59">
        <f t="shared" si="28"/>
        <v>1660</v>
      </c>
      <c r="W107" s="57">
        <f t="shared" si="27"/>
        <v>79.047619047619051</v>
      </c>
      <c r="X107" s="46"/>
    </row>
    <row r="108" spans="1:26" ht="13.5" thickBot="1" x14ac:dyDescent="0.25">
      <c r="A108" s="60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60"/>
      <c r="Q108" s="11"/>
      <c r="R108" s="11"/>
      <c r="S108" s="11"/>
      <c r="T108" s="11"/>
      <c r="U108" s="11"/>
      <c r="V108" s="11"/>
      <c r="W108" s="11"/>
      <c r="X108" s="11"/>
    </row>
    <row r="109" spans="1:26" ht="13.5" thickBot="1" x14ac:dyDescent="0.25">
      <c r="A109" s="6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47" t="s">
        <v>183</v>
      </c>
      <c r="Q109" s="62">
        <f t="shared" ref="Q109:V109" si="29">Q107</f>
        <v>1570</v>
      </c>
      <c r="R109" s="62">
        <f t="shared" si="29"/>
        <v>1660</v>
      </c>
      <c r="S109" s="62">
        <f t="shared" si="29"/>
        <v>2800</v>
      </c>
      <c r="T109" s="62">
        <f t="shared" si="29"/>
        <v>1510</v>
      </c>
      <c r="U109" s="62">
        <f t="shared" si="29"/>
        <v>2100</v>
      </c>
      <c r="V109" s="62">
        <f t="shared" si="29"/>
        <v>1660</v>
      </c>
      <c r="W109" s="63">
        <f t="shared" ref="W109" si="30">V109/U109*100</f>
        <v>79.047619047619051</v>
      </c>
      <c r="X109" s="46"/>
    </row>
    <row r="110" spans="1:26" ht="13.5" thickBot="1" x14ac:dyDescent="0.25">
      <c r="A110" s="64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47" t="s">
        <v>184</v>
      </c>
      <c r="Q110" s="62"/>
      <c r="R110" s="62"/>
      <c r="S110" s="62"/>
      <c r="T110" s="62"/>
      <c r="U110" s="62"/>
      <c r="V110" s="62"/>
      <c r="W110" s="62"/>
      <c r="X110" s="46"/>
    </row>
    <row r="111" spans="1:26" x14ac:dyDescent="0.2">
      <c r="A111" s="60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60"/>
      <c r="Q111" s="11"/>
      <c r="R111" s="11"/>
      <c r="S111" s="11"/>
      <c r="T111" s="11"/>
      <c r="U111" s="11"/>
      <c r="V111" s="11"/>
      <c r="W111" s="11"/>
      <c r="X111" s="11"/>
    </row>
    <row r="112" spans="1:26" ht="13.5" thickBot="1" x14ac:dyDescent="0.25">
      <c r="A112" s="60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60"/>
      <c r="Q112" s="11"/>
      <c r="R112" s="11"/>
      <c r="S112" s="11"/>
      <c r="T112" s="11"/>
      <c r="U112" s="11"/>
      <c r="V112" s="11"/>
      <c r="W112" s="11"/>
      <c r="X112" s="11"/>
    </row>
    <row r="113" spans="1:26" ht="84.75" customHeight="1" thickBot="1" x14ac:dyDescent="0.25">
      <c r="A113" s="12"/>
      <c r="B113" s="13"/>
      <c r="C113" s="14"/>
      <c r="D113" s="15"/>
      <c r="E113" s="15"/>
      <c r="F113" s="15"/>
      <c r="G113" s="16"/>
      <c r="H113" s="17"/>
      <c r="I113" s="17"/>
      <c r="J113" s="17"/>
      <c r="K113" s="18"/>
      <c r="L113" s="17"/>
      <c r="M113" s="17"/>
      <c r="N113" s="17"/>
      <c r="O113" s="19"/>
      <c r="P113" s="20" t="s">
        <v>361</v>
      </c>
      <c r="Q113" s="21" t="s">
        <v>456</v>
      </c>
      <c r="R113" s="21" t="s">
        <v>456</v>
      </c>
      <c r="S113" s="22" t="s">
        <v>425</v>
      </c>
      <c r="T113" s="22" t="s">
        <v>424</v>
      </c>
      <c r="U113" s="22" t="s">
        <v>382</v>
      </c>
      <c r="V113" s="21" t="s">
        <v>456</v>
      </c>
      <c r="W113" s="21" t="s">
        <v>530</v>
      </c>
      <c r="X113" s="22" t="s">
        <v>523</v>
      </c>
      <c r="Y113" s="6"/>
    </row>
    <row r="114" spans="1:26" ht="45.75" thickBot="1" x14ac:dyDescent="0.25">
      <c r="A114" s="23" t="s">
        <v>55</v>
      </c>
      <c r="B114" s="24" t="s">
        <v>233</v>
      </c>
      <c r="C114" s="25" t="s">
        <v>0</v>
      </c>
      <c r="D114" s="26" t="s">
        <v>238</v>
      </c>
      <c r="E114" s="26" t="s">
        <v>237</v>
      </c>
      <c r="F114" s="26" t="s">
        <v>236</v>
      </c>
      <c r="G114" s="27" t="s">
        <v>235</v>
      </c>
      <c r="H114" s="28" t="s">
        <v>254</v>
      </c>
      <c r="I114" s="28" t="s">
        <v>255</v>
      </c>
      <c r="J114" s="28" t="s">
        <v>256</v>
      </c>
      <c r="K114" s="29" t="s">
        <v>257</v>
      </c>
      <c r="L114" s="28" t="s">
        <v>1</v>
      </c>
      <c r="M114" s="28" t="s">
        <v>2</v>
      </c>
      <c r="N114" s="28" t="s">
        <v>3</v>
      </c>
      <c r="O114" s="30" t="s">
        <v>56</v>
      </c>
      <c r="P114" s="31" t="s">
        <v>307</v>
      </c>
      <c r="Q114" s="32">
        <v>2022</v>
      </c>
      <c r="R114" s="32">
        <v>2023</v>
      </c>
      <c r="S114" s="32">
        <v>2024</v>
      </c>
      <c r="T114" s="32">
        <v>2024</v>
      </c>
      <c r="U114" s="32">
        <v>2025</v>
      </c>
      <c r="V114" s="32" t="s">
        <v>531</v>
      </c>
      <c r="W114" s="32">
        <v>2025</v>
      </c>
      <c r="X114" s="33" t="s">
        <v>524</v>
      </c>
    </row>
    <row r="115" spans="1:26" ht="62.25" customHeight="1" x14ac:dyDescent="0.2">
      <c r="A115" s="42">
        <v>2</v>
      </c>
      <c r="B115" s="43" t="s">
        <v>259</v>
      </c>
      <c r="C115" s="43" t="s">
        <v>205</v>
      </c>
      <c r="D115" s="44" t="s">
        <v>11</v>
      </c>
      <c r="E115" s="44" t="s">
        <v>8</v>
      </c>
      <c r="F115" s="44" t="s">
        <v>8</v>
      </c>
      <c r="G115" s="45"/>
      <c r="H115" s="46" t="s">
        <v>14</v>
      </c>
      <c r="I115" s="46" t="s">
        <v>8</v>
      </c>
      <c r="J115" s="46" t="s">
        <v>8</v>
      </c>
      <c r="K115" s="43" t="s">
        <v>5</v>
      </c>
      <c r="L115" s="46" t="s">
        <v>5</v>
      </c>
      <c r="M115" s="46" t="s">
        <v>5</v>
      </c>
      <c r="N115" s="43" t="s">
        <v>40</v>
      </c>
      <c r="O115" s="46">
        <v>41</v>
      </c>
      <c r="P115" s="47" t="s">
        <v>234</v>
      </c>
      <c r="Q115" s="48">
        <v>185820</v>
      </c>
      <c r="R115" s="48">
        <v>221570</v>
      </c>
      <c r="S115" s="48">
        <v>247130</v>
      </c>
      <c r="T115" s="48">
        <v>246740</v>
      </c>
      <c r="U115" s="48">
        <v>267100</v>
      </c>
      <c r="V115" s="48">
        <v>97310</v>
      </c>
      <c r="W115" s="40">
        <f t="shared" ref="W115:W118" si="31">V115/U115*100</f>
        <v>36.432047922126543</v>
      </c>
      <c r="X115" s="49" t="s">
        <v>534</v>
      </c>
      <c r="Y115" s="2"/>
    </row>
    <row r="116" spans="1:26" ht="82.5" customHeight="1" x14ac:dyDescent="0.2">
      <c r="A116" s="42">
        <v>4</v>
      </c>
      <c r="B116" s="43" t="s">
        <v>259</v>
      </c>
      <c r="C116" s="43" t="s">
        <v>205</v>
      </c>
      <c r="D116" s="44" t="s">
        <v>11</v>
      </c>
      <c r="E116" s="44" t="s">
        <v>8</v>
      </c>
      <c r="F116" s="44" t="s">
        <v>8</v>
      </c>
      <c r="G116" s="45"/>
      <c r="H116" s="46">
        <v>6</v>
      </c>
      <c r="I116" s="46">
        <v>1</v>
      </c>
      <c r="J116" s="46">
        <v>2</v>
      </c>
      <c r="K116" s="43" t="s">
        <v>13</v>
      </c>
      <c r="L116" s="46"/>
      <c r="M116" s="46"/>
      <c r="N116" s="43" t="s">
        <v>40</v>
      </c>
      <c r="O116" s="46"/>
      <c r="P116" s="47" t="s">
        <v>369</v>
      </c>
      <c r="Q116" s="48">
        <v>92220</v>
      </c>
      <c r="R116" s="48">
        <v>89700</v>
      </c>
      <c r="S116" s="48">
        <v>106200</v>
      </c>
      <c r="T116" s="48">
        <v>99930</v>
      </c>
      <c r="U116" s="48">
        <v>108800</v>
      </c>
      <c r="V116" s="48">
        <v>37470</v>
      </c>
      <c r="W116" s="40">
        <f t="shared" si="31"/>
        <v>34.439338235294123</v>
      </c>
      <c r="X116" s="49" t="s">
        <v>535</v>
      </c>
      <c r="Y116" s="2"/>
    </row>
    <row r="117" spans="1:26" ht="114" customHeight="1" x14ac:dyDescent="0.2">
      <c r="A117" s="42">
        <v>6</v>
      </c>
      <c r="B117" s="43" t="s">
        <v>259</v>
      </c>
      <c r="C117" s="43" t="s">
        <v>205</v>
      </c>
      <c r="D117" s="44" t="s">
        <v>11</v>
      </c>
      <c r="E117" s="44" t="s">
        <v>8</v>
      </c>
      <c r="F117" s="44" t="s">
        <v>8</v>
      </c>
      <c r="G117" s="45"/>
      <c r="H117" s="46">
        <v>6</v>
      </c>
      <c r="I117" s="46">
        <v>1</v>
      </c>
      <c r="J117" s="46">
        <v>4</v>
      </c>
      <c r="K117" s="43"/>
      <c r="L117" s="46"/>
      <c r="M117" s="46"/>
      <c r="N117" s="43" t="s">
        <v>42</v>
      </c>
      <c r="O117" s="46">
        <v>41</v>
      </c>
      <c r="P117" s="47" t="s">
        <v>263</v>
      </c>
      <c r="Q117" s="48">
        <v>48150</v>
      </c>
      <c r="R117" s="48">
        <v>45060</v>
      </c>
      <c r="S117" s="48">
        <v>59120</v>
      </c>
      <c r="T117" s="48">
        <v>59120</v>
      </c>
      <c r="U117" s="48">
        <v>76820</v>
      </c>
      <c r="V117" s="48">
        <v>44030</v>
      </c>
      <c r="W117" s="40">
        <f t="shared" si="31"/>
        <v>57.315803176256189</v>
      </c>
      <c r="X117" s="49" t="s">
        <v>536</v>
      </c>
      <c r="Y117" s="2"/>
    </row>
    <row r="118" spans="1:26" ht="43.5" customHeight="1" x14ac:dyDescent="0.2">
      <c r="A118" s="42">
        <v>8</v>
      </c>
      <c r="B118" s="43" t="s">
        <v>259</v>
      </c>
      <c r="C118" s="43" t="s">
        <v>205</v>
      </c>
      <c r="D118" s="44" t="s">
        <v>11</v>
      </c>
      <c r="E118" s="44" t="s">
        <v>8</v>
      </c>
      <c r="F118" s="44" t="s">
        <v>8</v>
      </c>
      <c r="G118" s="45"/>
      <c r="H118" s="46">
        <v>6</v>
      </c>
      <c r="I118" s="46">
        <v>1</v>
      </c>
      <c r="J118" s="46">
        <v>4</v>
      </c>
      <c r="K118" s="43"/>
      <c r="L118" s="46"/>
      <c r="M118" s="46"/>
      <c r="N118" s="43" t="s">
        <v>43</v>
      </c>
      <c r="O118" s="46">
        <v>41</v>
      </c>
      <c r="P118" s="47" t="s">
        <v>264</v>
      </c>
      <c r="Q118" s="48">
        <v>60360</v>
      </c>
      <c r="R118" s="48">
        <v>51950</v>
      </c>
      <c r="S118" s="48">
        <v>44050</v>
      </c>
      <c r="T118" s="48">
        <v>44050</v>
      </c>
      <c r="U118" s="48">
        <v>45000</v>
      </c>
      <c r="V118" s="48">
        <v>12610</v>
      </c>
      <c r="W118" s="40">
        <f t="shared" si="31"/>
        <v>28.022222222222222</v>
      </c>
      <c r="X118" s="49" t="s">
        <v>538</v>
      </c>
      <c r="Y118" s="2"/>
    </row>
    <row r="119" spans="1:26" ht="33.75" hidden="1" x14ac:dyDescent="0.2">
      <c r="A119" s="42">
        <v>10</v>
      </c>
      <c r="B119" s="43" t="s">
        <v>259</v>
      </c>
      <c r="C119" s="43" t="s">
        <v>205</v>
      </c>
      <c r="D119" s="44" t="s">
        <v>11</v>
      </c>
      <c r="E119" s="44" t="s">
        <v>8</v>
      </c>
      <c r="F119" s="44" t="s">
        <v>8</v>
      </c>
      <c r="G119" s="45"/>
      <c r="H119" s="46">
        <v>6</v>
      </c>
      <c r="I119" s="46">
        <v>1</v>
      </c>
      <c r="J119" s="46">
        <v>4</v>
      </c>
      <c r="K119" s="43"/>
      <c r="L119" s="46"/>
      <c r="M119" s="46"/>
      <c r="N119" s="43" t="s">
        <v>44</v>
      </c>
      <c r="O119" s="46">
        <v>41</v>
      </c>
      <c r="P119" s="47" t="s">
        <v>266</v>
      </c>
      <c r="Q119" s="48"/>
      <c r="R119" s="48"/>
      <c r="S119" s="48"/>
      <c r="T119" s="48"/>
      <c r="U119" s="48"/>
      <c r="V119" s="48"/>
      <c r="W119" s="62"/>
      <c r="X119" s="49" t="s">
        <v>393</v>
      </c>
      <c r="Y119" s="2"/>
      <c r="Z119" s="7"/>
    </row>
    <row r="120" spans="1:26" ht="163.5" customHeight="1" x14ac:dyDescent="0.2">
      <c r="A120" s="42">
        <v>11</v>
      </c>
      <c r="B120" s="43" t="s">
        <v>259</v>
      </c>
      <c r="C120" s="43" t="s">
        <v>205</v>
      </c>
      <c r="D120" s="44" t="s">
        <v>11</v>
      </c>
      <c r="E120" s="44" t="s">
        <v>8</v>
      </c>
      <c r="F120" s="44" t="s">
        <v>8</v>
      </c>
      <c r="G120" s="45"/>
      <c r="H120" s="46" t="s">
        <v>14</v>
      </c>
      <c r="I120" s="46" t="s">
        <v>7</v>
      </c>
      <c r="J120" s="46" t="s">
        <v>8</v>
      </c>
      <c r="K120" s="43" t="s">
        <v>5</v>
      </c>
      <c r="L120" s="46" t="s">
        <v>5</v>
      </c>
      <c r="M120" s="46" t="s">
        <v>5</v>
      </c>
      <c r="N120" s="46" t="s">
        <v>5</v>
      </c>
      <c r="O120" s="46">
        <v>41</v>
      </c>
      <c r="P120" s="47" t="s">
        <v>107</v>
      </c>
      <c r="Q120" s="48">
        <v>23030</v>
      </c>
      <c r="R120" s="48">
        <v>23000</v>
      </c>
      <c r="S120" s="48">
        <v>25400</v>
      </c>
      <c r="T120" s="48">
        <v>25400</v>
      </c>
      <c r="U120" s="48">
        <v>27620</v>
      </c>
      <c r="V120" s="48">
        <v>10910</v>
      </c>
      <c r="W120" s="40">
        <f t="shared" ref="W120" si="32">V120/U120*100</f>
        <v>39.50036205648081</v>
      </c>
      <c r="X120" s="49" t="s">
        <v>539</v>
      </c>
      <c r="Y120" s="2"/>
    </row>
    <row r="121" spans="1:26" ht="81.75" hidden="1" customHeight="1" x14ac:dyDescent="0.2">
      <c r="A121" s="47">
        <v>12</v>
      </c>
      <c r="B121" s="43" t="s">
        <v>259</v>
      </c>
      <c r="C121" s="43" t="s">
        <v>205</v>
      </c>
      <c r="D121" s="44" t="s">
        <v>11</v>
      </c>
      <c r="E121" s="44" t="s">
        <v>8</v>
      </c>
      <c r="F121" s="44" t="s">
        <v>8</v>
      </c>
      <c r="G121" s="45"/>
      <c r="H121" s="46" t="s">
        <v>14</v>
      </c>
      <c r="I121" s="46" t="s">
        <v>7</v>
      </c>
      <c r="J121" s="46" t="s">
        <v>7</v>
      </c>
      <c r="K121" s="43" t="s">
        <v>5</v>
      </c>
      <c r="L121" s="46" t="s">
        <v>5</v>
      </c>
      <c r="M121" s="46" t="s">
        <v>5</v>
      </c>
      <c r="N121" s="46" t="s">
        <v>5</v>
      </c>
      <c r="O121" s="46">
        <v>41</v>
      </c>
      <c r="P121" s="47" t="s">
        <v>16</v>
      </c>
      <c r="Q121" s="48"/>
      <c r="R121" s="48"/>
      <c r="S121" s="48"/>
      <c r="T121" s="48"/>
      <c r="U121" s="48"/>
      <c r="V121" s="48"/>
      <c r="W121" s="62"/>
      <c r="X121" s="49" t="s">
        <v>368</v>
      </c>
      <c r="Y121" s="2"/>
    </row>
    <row r="122" spans="1:26" ht="176.25" customHeight="1" x14ac:dyDescent="0.2">
      <c r="A122" s="47">
        <v>13</v>
      </c>
      <c r="B122" s="43" t="s">
        <v>259</v>
      </c>
      <c r="C122" s="43" t="s">
        <v>205</v>
      </c>
      <c r="D122" s="44" t="s">
        <v>11</v>
      </c>
      <c r="E122" s="44" t="s">
        <v>8</v>
      </c>
      <c r="F122" s="44" t="s">
        <v>8</v>
      </c>
      <c r="G122" s="45"/>
      <c r="H122" s="46" t="s">
        <v>14</v>
      </c>
      <c r="I122" s="46" t="s">
        <v>7</v>
      </c>
      <c r="J122" s="46" t="s">
        <v>10</v>
      </c>
      <c r="K122" s="43" t="s">
        <v>5</v>
      </c>
      <c r="L122" s="46" t="s">
        <v>5</v>
      </c>
      <c r="M122" s="46" t="s">
        <v>5</v>
      </c>
      <c r="N122" s="46" t="s">
        <v>5</v>
      </c>
      <c r="O122" s="46">
        <v>41</v>
      </c>
      <c r="P122" s="47" t="s">
        <v>17</v>
      </c>
      <c r="Q122" s="48">
        <v>25570</v>
      </c>
      <c r="R122" s="48">
        <v>29000</v>
      </c>
      <c r="S122" s="48">
        <v>38250</v>
      </c>
      <c r="T122" s="48">
        <v>38250</v>
      </c>
      <c r="U122" s="48">
        <v>41550</v>
      </c>
      <c r="V122" s="48">
        <v>17050</v>
      </c>
      <c r="W122" s="40">
        <f t="shared" ref="W122:W134" si="33">V122/U122*100</f>
        <v>41.03489771359807</v>
      </c>
      <c r="X122" s="49" t="s">
        <v>539</v>
      </c>
      <c r="Y122" s="2"/>
    </row>
    <row r="123" spans="1:26" ht="154.5" customHeight="1" x14ac:dyDescent="0.2">
      <c r="A123" s="47">
        <v>14</v>
      </c>
      <c r="B123" s="43" t="s">
        <v>259</v>
      </c>
      <c r="C123" s="43" t="s">
        <v>205</v>
      </c>
      <c r="D123" s="44" t="s">
        <v>11</v>
      </c>
      <c r="E123" s="44" t="s">
        <v>8</v>
      </c>
      <c r="F123" s="44" t="s">
        <v>8</v>
      </c>
      <c r="G123" s="45"/>
      <c r="H123" s="46" t="s">
        <v>14</v>
      </c>
      <c r="I123" s="46" t="s">
        <v>7</v>
      </c>
      <c r="J123" s="46" t="s">
        <v>18</v>
      </c>
      <c r="K123" s="43" t="s">
        <v>13</v>
      </c>
      <c r="L123" s="46" t="s">
        <v>5</v>
      </c>
      <c r="M123" s="46" t="s">
        <v>5</v>
      </c>
      <c r="N123" s="46" t="s">
        <v>5</v>
      </c>
      <c r="O123" s="46">
        <v>41</v>
      </c>
      <c r="P123" s="47" t="s">
        <v>108</v>
      </c>
      <c r="Q123" s="48">
        <v>6870</v>
      </c>
      <c r="R123" s="48">
        <v>7360</v>
      </c>
      <c r="S123" s="48">
        <v>8200</v>
      </c>
      <c r="T123" s="48">
        <v>8160</v>
      </c>
      <c r="U123" s="48">
        <v>8910</v>
      </c>
      <c r="V123" s="48">
        <v>3530</v>
      </c>
      <c r="W123" s="40">
        <f t="shared" si="33"/>
        <v>39.61840628507295</v>
      </c>
      <c r="X123" s="49" t="s">
        <v>576</v>
      </c>
      <c r="Y123" s="2"/>
    </row>
    <row r="124" spans="1:26" ht="146.25" customHeight="1" x14ac:dyDescent="0.2">
      <c r="A124" s="47">
        <v>15</v>
      </c>
      <c r="B124" s="43" t="s">
        <v>259</v>
      </c>
      <c r="C124" s="43" t="s">
        <v>205</v>
      </c>
      <c r="D124" s="44" t="s">
        <v>11</v>
      </c>
      <c r="E124" s="44" t="s">
        <v>8</v>
      </c>
      <c r="F124" s="44" t="s">
        <v>8</v>
      </c>
      <c r="G124" s="45"/>
      <c r="H124" s="46" t="s">
        <v>14</v>
      </c>
      <c r="I124" s="46" t="s">
        <v>7</v>
      </c>
      <c r="J124" s="46" t="s">
        <v>18</v>
      </c>
      <c r="K124" s="43" t="s">
        <v>19</v>
      </c>
      <c r="L124" s="46" t="s">
        <v>5</v>
      </c>
      <c r="M124" s="46" t="s">
        <v>5</v>
      </c>
      <c r="N124" s="46" t="s">
        <v>5</v>
      </c>
      <c r="O124" s="46">
        <v>41</v>
      </c>
      <c r="P124" s="47" t="s">
        <v>109</v>
      </c>
      <c r="Q124" s="48">
        <v>69760</v>
      </c>
      <c r="R124" s="48">
        <v>74710</v>
      </c>
      <c r="S124" s="48">
        <v>82670</v>
      </c>
      <c r="T124" s="48">
        <v>82670</v>
      </c>
      <c r="U124" s="48">
        <v>89690</v>
      </c>
      <c r="V124" s="48">
        <v>35750</v>
      </c>
      <c r="W124" s="40">
        <f t="shared" si="33"/>
        <v>39.859516111049167</v>
      </c>
      <c r="X124" s="49" t="s">
        <v>577</v>
      </c>
      <c r="Y124" s="2"/>
    </row>
    <row r="125" spans="1:26" ht="156" customHeight="1" x14ac:dyDescent="0.2">
      <c r="A125" s="47">
        <v>16</v>
      </c>
      <c r="B125" s="43" t="s">
        <v>259</v>
      </c>
      <c r="C125" s="43" t="s">
        <v>205</v>
      </c>
      <c r="D125" s="44" t="s">
        <v>11</v>
      </c>
      <c r="E125" s="44" t="s">
        <v>8</v>
      </c>
      <c r="F125" s="44" t="s">
        <v>8</v>
      </c>
      <c r="G125" s="45"/>
      <c r="H125" s="46" t="s">
        <v>14</v>
      </c>
      <c r="I125" s="46" t="s">
        <v>7</v>
      </c>
      <c r="J125" s="46" t="s">
        <v>18</v>
      </c>
      <c r="K125" s="43" t="s">
        <v>20</v>
      </c>
      <c r="L125" s="46" t="s">
        <v>5</v>
      </c>
      <c r="M125" s="46" t="s">
        <v>5</v>
      </c>
      <c r="N125" s="46" t="s">
        <v>5</v>
      </c>
      <c r="O125" s="46">
        <v>41</v>
      </c>
      <c r="P125" s="47" t="s">
        <v>21</v>
      </c>
      <c r="Q125" s="48">
        <v>4020</v>
      </c>
      <c r="R125" s="48">
        <v>4300</v>
      </c>
      <c r="S125" s="48">
        <v>4810</v>
      </c>
      <c r="T125" s="48">
        <v>4810</v>
      </c>
      <c r="U125" s="48">
        <v>5230</v>
      </c>
      <c r="V125" s="48">
        <v>2080</v>
      </c>
      <c r="W125" s="40">
        <f t="shared" si="33"/>
        <v>39.770554493307841</v>
      </c>
      <c r="X125" s="49" t="s">
        <v>576</v>
      </c>
      <c r="Y125" s="2"/>
    </row>
    <row r="126" spans="1:26" ht="161.25" customHeight="1" x14ac:dyDescent="0.2">
      <c r="A126" s="47">
        <v>17</v>
      </c>
      <c r="B126" s="43" t="s">
        <v>259</v>
      </c>
      <c r="C126" s="43" t="s">
        <v>205</v>
      </c>
      <c r="D126" s="44" t="s">
        <v>11</v>
      </c>
      <c r="E126" s="44" t="s">
        <v>8</v>
      </c>
      <c r="F126" s="44" t="s">
        <v>8</v>
      </c>
      <c r="G126" s="45"/>
      <c r="H126" s="46" t="s">
        <v>14</v>
      </c>
      <c r="I126" s="46" t="s">
        <v>7</v>
      </c>
      <c r="J126" s="46" t="s">
        <v>18</v>
      </c>
      <c r="K126" s="43" t="s">
        <v>22</v>
      </c>
      <c r="L126" s="46" t="s">
        <v>5</v>
      </c>
      <c r="M126" s="46" t="s">
        <v>5</v>
      </c>
      <c r="N126" s="46" t="s">
        <v>5</v>
      </c>
      <c r="O126" s="46">
        <v>41</v>
      </c>
      <c r="P126" s="47" t="s">
        <v>23</v>
      </c>
      <c r="Q126" s="48">
        <v>12870</v>
      </c>
      <c r="R126" s="48">
        <v>12970</v>
      </c>
      <c r="S126" s="48">
        <v>14300</v>
      </c>
      <c r="T126" s="48">
        <v>13940</v>
      </c>
      <c r="U126" s="48">
        <v>15150</v>
      </c>
      <c r="V126" s="48">
        <v>6220</v>
      </c>
      <c r="W126" s="40">
        <f t="shared" si="33"/>
        <v>41.056105610561055</v>
      </c>
      <c r="X126" s="49" t="s">
        <v>576</v>
      </c>
      <c r="Y126" s="2"/>
    </row>
    <row r="127" spans="1:26" ht="158.25" customHeight="1" x14ac:dyDescent="0.2">
      <c r="A127" s="47">
        <v>18</v>
      </c>
      <c r="B127" s="43" t="s">
        <v>259</v>
      </c>
      <c r="C127" s="43" t="s">
        <v>205</v>
      </c>
      <c r="D127" s="44" t="s">
        <v>11</v>
      </c>
      <c r="E127" s="44" t="s">
        <v>8</v>
      </c>
      <c r="F127" s="44" t="s">
        <v>8</v>
      </c>
      <c r="G127" s="45"/>
      <c r="H127" s="46" t="s">
        <v>14</v>
      </c>
      <c r="I127" s="46" t="s">
        <v>7</v>
      </c>
      <c r="J127" s="46" t="s">
        <v>18</v>
      </c>
      <c r="K127" s="43" t="s">
        <v>9</v>
      </c>
      <c r="L127" s="46" t="s">
        <v>5</v>
      </c>
      <c r="M127" s="46" t="s">
        <v>5</v>
      </c>
      <c r="N127" s="46" t="s">
        <v>5</v>
      </c>
      <c r="O127" s="46">
        <v>41</v>
      </c>
      <c r="P127" s="47" t="s">
        <v>110</v>
      </c>
      <c r="Q127" s="48">
        <v>4590</v>
      </c>
      <c r="R127" s="48">
        <v>4780</v>
      </c>
      <c r="S127" s="48">
        <v>5300</v>
      </c>
      <c r="T127" s="48">
        <v>5240</v>
      </c>
      <c r="U127" s="48">
        <v>5740</v>
      </c>
      <c r="V127" s="48">
        <v>2300</v>
      </c>
      <c r="W127" s="40">
        <f t="shared" si="33"/>
        <v>40.069686411149824</v>
      </c>
      <c r="X127" s="49" t="s">
        <v>577</v>
      </c>
      <c r="Y127" s="2"/>
    </row>
    <row r="128" spans="1:26" ht="151.5" customHeight="1" x14ac:dyDescent="0.2">
      <c r="A128" s="47">
        <v>19</v>
      </c>
      <c r="B128" s="43" t="s">
        <v>259</v>
      </c>
      <c r="C128" s="43" t="s">
        <v>205</v>
      </c>
      <c r="D128" s="44" t="s">
        <v>11</v>
      </c>
      <c r="E128" s="44" t="s">
        <v>8</v>
      </c>
      <c r="F128" s="44" t="s">
        <v>8</v>
      </c>
      <c r="G128" s="45"/>
      <c r="H128" s="46" t="s">
        <v>14</v>
      </c>
      <c r="I128" s="46" t="s">
        <v>7</v>
      </c>
      <c r="J128" s="46" t="s">
        <v>18</v>
      </c>
      <c r="K128" s="43" t="s">
        <v>24</v>
      </c>
      <c r="L128" s="46" t="s">
        <v>5</v>
      </c>
      <c r="M128" s="46" t="s">
        <v>5</v>
      </c>
      <c r="N128" s="46" t="s">
        <v>5</v>
      </c>
      <c r="O128" s="46">
        <v>41</v>
      </c>
      <c r="P128" s="47" t="s">
        <v>25</v>
      </c>
      <c r="Q128" s="48">
        <v>23660</v>
      </c>
      <c r="R128" s="48">
        <v>25340</v>
      </c>
      <c r="S128" s="48">
        <v>28100</v>
      </c>
      <c r="T128" s="48">
        <v>28050</v>
      </c>
      <c r="U128" s="48">
        <v>30510</v>
      </c>
      <c r="V128" s="48">
        <v>12130</v>
      </c>
      <c r="W128" s="40">
        <f t="shared" si="33"/>
        <v>39.757456571615862</v>
      </c>
      <c r="X128" s="49" t="s">
        <v>576</v>
      </c>
      <c r="Y128" s="2"/>
    </row>
    <row r="129" spans="1:26" ht="80.25" customHeight="1" x14ac:dyDescent="0.2">
      <c r="A129" s="47">
        <v>20</v>
      </c>
      <c r="B129" s="43" t="s">
        <v>259</v>
      </c>
      <c r="C129" s="43" t="s">
        <v>205</v>
      </c>
      <c r="D129" s="44" t="s">
        <v>11</v>
      </c>
      <c r="E129" s="44" t="s">
        <v>8</v>
      </c>
      <c r="F129" s="44" t="s">
        <v>8</v>
      </c>
      <c r="G129" s="45"/>
      <c r="H129" s="46" t="s">
        <v>14</v>
      </c>
      <c r="I129" s="46" t="s">
        <v>7</v>
      </c>
      <c r="J129" s="46" t="s">
        <v>12</v>
      </c>
      <c r="K129" s="43" t="s">
        <v>5</v>
      </c>
      <c r="L129" s="46" t="s">
        <v>5</v>
      </c>
      <c r="M129" s="46" t="s">
        <v>5</v>
      </c>
      <c r="N129" s="46" t="s">
        <v>5</v>
      </c>
      <c r="O129" s="46">
        <v>41</v>
      </c>
      <c r="P129" s="47" t="s">
        <v>111</v>
      </c>
      <c r="Q129" s="48">
        <v>10360</v>
      </c>
      <c r="R129" s="48">
        <v>9250</v>
      </c>
      <c r="S129" s="48">
        <v>12400</v>
      </c>
      <c r="T129" s="48">
        <v>7510</v>
      </c>
      <c r="U129" s="48">
        <v>10600</v>
      </c>
      <c r="V129" s="48">
        <v>5420</v>
      </c>
      <c r="W129" s="40">
        <f t="shared" si="33"/>
        <v>51.132075471698116</v>
      </c>
      <c r="X129" s="49" t="s">
        <v>540</v>
      </c>
      <c r="Y129" s="2"/>
    </row>
    <row r="130" spans="1:26" ht="93" customHeight="1" x14ac:dyDescent="0.2">
      <c r="A130" s="47">
        <v>88</v>
      </c>
      <c r="B130" s="43" t="s">
        <v>259</v>
      </c>
      <c r="C130" s="43" t="s">
        <v>205</v>
      </c>
      <c r="D130" s="44" t="s">
        <v>11</v>
      </c>
      <c r="E130" s="44" t="s">
        <v>8</v>
      </c>
      <c r="F130" s="44" t="s">
        <v>8</v>
      </c>
      <c r="G130" s="45"/>
      <c r="H130" s="46" t="s">
        <v>14</v>
      </c>
      <c r="I130" s="46" t="s">
        <v>10</v>
      </c>
      <c r="J130" s="46" t="s">
        <v>12</v>
      </c>
      <c r="K130" s="43" t="s">
        <v>9</v>
      </c>
      <c r="L130" s="46" t="s">
        <v>5</v>
      </c>
      <c r="M130" s="46" t="s">
        <v>5</v>
      </c>
      <c r="N130" s="46">
        <v>2</v>
      </c>
      <c r="O130" s="46">
        <v>41</v>
      </c>
      <c r="P130" s="47" t="s">
        <v>201</v>
      </c>
      <c r="Q130" s="48">
        <v>0</v>
      </c>
      <c r="R130" s="48">
        <v>0</v>
      </c>
      <c r="S130" s="48">
        <v>10</v>
      </c>
      <c r="T130" s="48">
        <v>0</v>
      </c>
      <c r="U130" s="48">
        <v>10</v>
      </c>
      <c r="V130" s="48">
        <v>0</v>
      </c>
      <c r="W130" s="40">
        <f t="shared" si="33"/>
        <v>0</v>
      </c>
      <c r="X130" s="47" t="s">
        <v>405</v>
      </c>
      <c r="Y130" s="2"/>
      <c r="Z130" s="6"/>
    </row>
    <row r="131" spans="1:26" ht="33.75" x14ac:dyDescent="0.2">
      <c r="A131" s="42">
        <v>104</v>
      </c>
      <c r="B131" s="43" t="s">
        <v>259</v>
      </c>
      <c r="C131" s="43" t="s">
        <v>205</v>
      </c>
      <c r="D131" s="51" t="s">
        <v>11</v>
      </c>
      <c r="E131" s="51" t="s">
        <v>8</v>
      </c>
      <c r="F131" s="51" t="s">
        <v>8</v>
      </c>
      <c r="G131" s="52"/>
      <c r="H131" s="53" t="s">
        <v>14</v>
      </c>
      <c r="I131" s="53" t="s">
        <v>10</v>
      </c>
      <c r="J131" s="53" t="s">
        <v>12</v>
      </c>
      <c r="K131" s="50" t="s">
        <v>30</v>
      </c>
      <c r="L131" s="53" t="s">
        <v>5</v>
      </c>
      <c r="M131" s="53" t="s">
        <v>5</v>
      </c>
      <c r="N131" s="53" t="s">
        <v>5</v>
      </c>
      <c r="O131" s="53">
        <v>41</v>
      </c>
      <c r="P131" s="42" t="s">
        <v>102</v>
      </c>
      <c r="Q131" s="48">
        <v>0</v>
      </c>
      <c r="R131" s="48">
        <v>150</v>
      </c>
      <c r="S131" s="48">
        <v>100</v>
      </c>
      <c r="T131" s="48">
        <v>0</v>
      </c>
      <c r="U131" s="48">
        <v>200</v>
      </c>
      <c r="V131" s="48">
        <v>0</v>
      </c>
      <c r="W131" s="40">
        <f t="shared" si="33"/>
        <v>0</v>
      </c>
      <c r="X131" s="42" t="s">
        <v>512</v>
      </c>
      <c r="Y131" s="2"/>
      <c r="Z131" s="6"/>
    </row>
    <row r="132" spans="1:26" ht="73.5" customHeight="1" x14ac:dyDescent="0.2">
      <c r="A132" s="47">
        <v>105</v>
      </c>
      <c r="B132" s="43" t="s">
        <v>259</v>
      </c>
      <c r="C132" s="43" t="s">
        <v>205</v>
      </c>
      <c r="D132" s="44" t="s">
        <v>11</v>
      </c>
      <c r="E132" s="44" t="s">
        <v>8</v>
      </c>
      <c r="F132" s="44" t="s">
        <v>8</v>
      </c>
      <c r="G132" s="45"/>
      <c r="H132" s="46" t="s">
        <v>14</v>
      </c>
      <c r="I132" s="46" t="s">
        <v>10</v>
      </c>
      <c r="J132" s="46" t="s">
        <v>12</v>
      </c>
      <c r="K132" s="43" t="s">
        <v>34</v>
      </c>
      <c r="L132" s="46" t="s">
        <v>5</v>
      </c>
      <c r="M132" s="46" t="s">
        <v>5</v>
      </c>
      <c r="N132" s="46" t="s">
        <v>5</v>
      </c>
      <c r="O132" s="46">
        <v>41</v>
      </c>
      <c r="P132" s="47" t="s">
        <v>84</v>
      </c>
      <c r="Q132" s="48">
        <v>15430</v>
      </c>
      <c r="R132" s="48">
        <v>19920</v>
      </c>
      <c r="S132" s="48">
        <v>22510</v>
      </c>
      <c r="T132" s="48">
        <v>22190</v>
      </c>
      <c r="U132" s="48">
        <v>23550</v>
      </c>
      <c r="V132" s="48">
        <v>12390</v>
      </c>
      <c r="W132" s="40">
        <f t="shared" si="33"/>
        <v>52.611464968152866</v>
      </c>
      <c r="X132" s="72" t="s">
        <v>578</v>
      </c>
      <c r="Y132" s="2"/>
    </row>
    <row r="133" spans="1:26" ht="51.75" customHeight="1" x14ac:dyDescent="0.2">
      <c r="A133" s="47">
        <v>107</v>
      </c>
      <c r="B133" s="43" t="s">
        <v>259</v>
      </c>
      <c r="C133" s="43" t="s">
        <v>205</v>
      </c>
      <c r="D133" s="44" t="s">
        <v>11</v>
      </c>
      <c r="E133" s="44" t="s">
        <v>8</v>
      </c>
      <c r="F133" s="44" t="s">
        <v>8</v>
      </c>
      <c r="G133" s="45"/>
      <c r="H133" s="46" t="s">
        <v>14</v>
      </c>
      <c r="I133" s="46" t="s">
        <v>10</v>
      </c>
      <c r="J133" s="46" t="s">
        <v>12</v>
      </c>
      <c r="K133" s="43" t="s">
        <v>31</v>
      </c>
      <c r="L133" s="46" t="s">
        <v>5</v>
      </c>
      <c r="M133" s="46" t="s">
        <v>5</v>
      </c>
      <c r="N133" s="46" t="s">
        <v>5</v>
      </c>
      <c r="O133" s="46">
        <v>41</v>
      </c>
      <c r="P133" s="47" t="s">
        <v>127</v>
      </c>
      <c r="Q133" s="48">
        <v>6740</v>
      </c>
      <c r="R133" s="48">
        <v>6950</v>
      </c>
      <c r="S133" s="48">
        <v>7900</v>
      </c>
      <c r="T133" s="48">
        <v>7800</v>
      </c>
      <c r="U133" s="48">
        <v>8270</v>
      </c>
      <c r="V133" s="48">
        <v>3560</v>
      </c>
      <c r="W133" s="40">
        <f t="shared" si="33"/>
        <v>43.047158403869403</v>
      </c>
      <c r="X133" s="47" t="s">
        <v>579</v>
      </c>
      <c r="Y133" s="2"/>
      <c r="Z133" s="6"/>
    </row>
    <row r="134" spans="1:26" ht="226.5" customHeight="1" x14ac:dyDescent="0.2">
      <c r="A134" s="47">
        <v>114</v>
      </c>
      <c r="B134" s="43" t="s">
        <v>259</v>
      </c>
      <c r="C134" s="43" t="s">
        <v>205</v>
      </c>
      <c r="D134" s="44" t="s">
        <v>11</v>
      </c>
      <c r="E134" s="44" t="s">
        <v>8</v>
      </c>
      <c r="F134" s="44" t="s">
        <v>8</v>
      </c>
      <c r="G134" s="45"/>
      <c r="H134" s="46" t="s">
        <v>14</v>
      </c>
      <c r="I134" s="46" t="s">
        <v>10</v>
      </c>
      <c r="J134" s="46" t="s">
        <v>12</v>
      </c>
      <c r="K134" s="43" t="s">
        <v>37</v>
      </c>
      <c r="L134" s="46" t="s">
        <v>5</v>
      </c>
      <c r="M134" s="46" t="s">
        <v>5</v>
      </c>
      <c r="N134" s="46" t="s">
        <v>5</v>
      </c>
      <c r="O134" s="46">
        <v>41</v>
      </c>
      <c r="P134" s="47" t="s">
        <v>128</v>
      </c>
      <c r="Q134" s="48">
        <v>11180</v>
      </c>
      <c r="R134" s="48">
        <v>28020</v>
      </c>
      <c r="S134" s="48">
        <v>37000</v>
      </c>
      <c r="T134" s="48">
        <v>27250</v>
      </c>
      <c r="U134" s="48">
        <f>28000+4000+1400</f>
        <v>33400</v>
      </c>
      <c r="V134" s="48">
        <v>14850</v>
      </c>
      <c r="W134" s="40">
        <f t="shared" si="33"/>
        <v>44.461077844311376</v>
      </c>
      <c r="X134" s="47" t="s">
        <v>580</v>
      </c>
      <c r="Y134" s="2"/>
      <c r="Z134" s="6"/>
    </row>
    <row r="135" spans="1:26" x14ac:dyDescent="0.2">
      <c r="A135" s="74">
        <v>116</v>
      </c>
      <c r="B135" s="43" t="s">
        <v>259</v>
      </c>
      <c r="C135" s="43" t="s">
        <v>205</v>
      </c>
      <c r="D135" s="76" t="s">
        <v>11</v>
      </c>
      <c r="E135" s="76" t="s">
        <v>8</v>
      </c>
      <c r="F135" s="76" t="s">
        <v>8</v>
      </c>
      <c r="G135" s="77"/>
      <c r="H135" s="78">
        <v>6</v>
      </c>
      <c r="I135" s="78">
        <v>4</v>
      </c>
      <c r="J135" s="78">
        <v>2</v>
      </c>
      <c r="K135" s="75" t="s">
        <v>33</v>
      </c>
      <c r="L135" s="78"/>
      <c r="M135" s="78"/>
      <c r="N135" s="78"/>
      <c r="O135" s="46">
        <v>41</v>
      </c>
      <c r="P135" s="74" t="s">
        <v>106</v>
      </c>
      <c r="Q135" s="62">
        <v>12930</v>
      </c>
      <c r="R135" s="62">
        <v>0</v>
      </c>
      <c r="S135" s="62">
        <v>0</v>
      </c>
      <c r="T135" s="48">
        <v>0</v>
      </c>
      <c r="U135" s="48">
        <v>0</v>
      </c>
      <c r="V135" s="48">
        <v>0</v>
      </c>
      <c r="W135" s="62">
        <v>0</v>
      </c>
      <c r="X135" s="74"/>
      <c r="Y135" s="2"/>
    </row>
    <row r="136" spans="1:26" x14ac:dyDescent="0.2">
      <c r="A136" s="74">
        <v>117</v>
      </c>
      <c r="B136" s="43" t="s">
        <v>259</v>
      </c>
      <c r="C136" s="43" t="s">
        <v>205</v>
      </c>
      <c r="D136" s="76" t="s">
        <v>11</v>
      </c>
      <c r="E136" s="76" t="s">
        <v>8</v>
      </c>
      <c r="F136" s="76" t="s">
        <v>8</v>
      </c>
      <c r="G136" s="77"/>
      <c r="H136" s="78" t="s">
        <v>14</v>
      </c>
      <c r="I136" s="78" t="s">
        <v>15</v>
      </c>
      <c r="J136" s="78" t="s">
        <v>7</v>
      </c>
      <c r="K136" s="75" t="s">
        <v>30</v>
      </c>
      <c r="L136" s="78" t="s">
        <v>5</v>
      </c>
      <c r="M136" s="78" t="s">
        <v>5</v>
      </c>
      <c r="N136" s="78" t="s">
        <v>5</v>
      </c>
      <c r="O136" s="46">
        <v>41</v>
      </c>
      <c r="P136" s="47" t="s">
        <v>38</v>
      </c>
      <c r="Q136" s="62">
        <v>0</v>
      </c>
      <c r="R136" s="62">
        <v>3340</v>
      </c>
      <c r="S136" s="62">
        <v>0</v>
      </c>
      <c r="T136" s="62">
        <v>0</v>
      </c>
      <c r="U136" s="62">
        <v>0</v>
      </c>
      <c r="V136" s="48">
        <v>0</v>
      </c>
      <c r="W136" s="48">
        <v>0</v>
      </c>
      <c r="X136" s="74"/>
      <c r="Y136" s="2"/>
    </row>
    <row r="137" spans="1:26" x14ac:dyDescent="0.2">
      <c r="A137" s="74"/>
      <c r="B137" s="43"/>
      <c r="C137" s="43"/>
      <c r="D137" s="76"/>
      <c r="E137" s="76"/>
      <c r="F137" s="76"/>
      <c r="G137" s="77"/>
      <c r="H137" s="45">
        <v>6</v>
      </c>
      <c r="I137" s="45">
        <v>1</v>
      </c>
      <c r="J137" s="45">
        <v>0</v>
      </c>
      <c r="K137" s="44"/>
      <c r="L137" s="45"/>
      <c r="M137" s="45"/>
      <c r="N137" s="45"/>
      <c r="O137" s="52"/>
      <c r="P137" s="55" t="s">
        <v>480</v>
      </c>
      <c r="Q137" s="96">
        <f t="shared" ref="Q137:V137" si="34">SUM(Q115:Q119)</f>
        <v>386550</v>
      </c>
      <c r="R137" s="96">
        <f t="shared" si="34"/>
        <v>408280</v>
      </c>
      <c r="S137" s="96">
        <f t="shared" si="34"/>
        <v>456500</v>
      </c>
      <c r="T137" s="96">
        <f t="shared" si="34"/>
        <v>449840</v>
      </c>
      <c r="U137" s="96">
        <f t="shared" si="34"/>
        <v>497720</v>
      </c>
      <c r="V137" s="96">
        <f t="shared" si="34"/>
        <v>191420</v>
      </c>
      <c r="W137" s="57">
        <f t="shared" ref="W137:W141" si="35">V137/U137*100</f>
        <v>38.459374748854778</v>
      </c>
      <c r="X137" s="97"/>
      <c r="Y137" s="2"/>
    </row>
    <row r="138" spans="1:26" ht="22.5" x14ac:dyDescent="0.2">
      <c r="A138" s="74"/>
      <c r="B138" s="43"/>
      <c r="C138" s="43"/>
      <c r="D138" s="76"/>
      <c r="E138" s="76"/>
      <c r="F138" s="76"/>
      <c r="G138" s="77"/>
      <c r="H138" s="45">
        <v>6</v>
      </c>
      <c r="I138" s="45">
        <v>2</v>
      </c>
      <c r="J138" s="45">
        <v>0</v>
      </c>
      <c r="K138" s="44"/>
      <c r="L138" s="45"/>
      <c r="M138" s="45"/>
      <c r="N138" s="45"/>
      <c r="O138" s="52"/>
      <c r="P138" s="55" t="s">
        <v>486</v>
      </c>
      <c r="Q138" s="96">
        <f t="shared" ref="Q138:V138" si="36">SUM(Q120:Q129)</f>
        <v>180730</v>
      </c>
      <c r="R138" s="96">
        <f t="shared" si="36"/>
        <v>190710</v>
      </c>
      <c r="S138" s="96">
        <f t="shared" si="36"/>
        <v>219430</v>
      </c>
      <c r="T138" s="96">
        <f t="shared" si="36"/>
        <v>214030</v>
      </c>
      <c r="U138" s="96">
        <f t="shared" si="36"/>
        <v>235000</v>
      </c>
      <c r="V138" s="96">
        <f t="shared" si="36"/>
        <v>95390</v>
      </c>
      <c r="W138" s="57">
        <f t="shared" si="35"/>
        <v>40.591489361702124</v>
      </c>
      <c r="X138" s="97"/>
      <c r="Y138" s="2"/>
    </row>
    <row r="139" spans="1:26" ht="22.5" x14ac:dyDescent="0.2">
      <c r="A139" s="74"/>
      <c r="B139" s="43"/>
      <c r="C139" s="43"/>
      <c r="D139" s="76"/>
      <c r="E139" s="76"/>
      <c r="F139" s="76"/>
      <c r="G139" s="77"/>
      <c r="H139" s="45">
        <v>6</v>
      </c>
      <c r="I139" s="45">
        <v>3</v>
      </c>
      <c r="J139" s="45">
        <v>0</v>
      </c>
      <c r="K139" s="44"/>
      <c r="L139" s="45"/>
      <c r="M139" s="45"/>
      <c r="N139" s="45"/>
      <c r="O139" s="45"/>
      <c r="P139" s="55" t="s">
        <v>487</v>
      </c>
      <c r="Q139" s="96">
        <f t="shared" ref="Q139:V139" si="37">SUM(Q130:Q134)</f>
        <v>33350</v>
      </c>
      <c r="R139" s="96">
        <f t="shared" si="37"/>
        <v>55040</v>
      </c>
      <c r="S139" s="96">
        <f t="shared" si="37"/>
        <v>67520</v>
      </c>
      <c r="T139" s="96">
        <f t="shared" si="37"/>
        <v>57240</v>
      </c>
      <c r="U139" s="96">
        <f t="shared" si="37"/>
        <v>65430</v>
      </c>
      <c r="V139" s="96">
        <f t="shared" si="37"/>
        <v>30800</v>
      </c>
      <c r="W139" s="57">
        <f t="shared" si="35"/>
        <v>47.073208008558765</v>
      </c>
      <c r="X139" s="55"/>
      <c r="Y139" s="2"/>
    </row>
    <row r="140" spans="1:26" ht="33.75" x14ac:dyDescent="0.2">
      <c r="A140" s="74"/>
      <c r="B140" s="43"/>
      <c r="C140" s="43"/>
      <c r="D140" s="76"/>
      <c r="E140" s="76"/>
      <c r="F140" s="76"/>
      <c r="G140" s="77"/>
      <c r="H140" s="45">
        <v>6</v>
      </c>
      <c r="I140" s="45">
        <v>4</v>
      </c>
      <c r="J140" s="45">
        <v>0</v>
      </c>
      <c r="K140" s="44"/>
      <c r="L140" s="45"/>
      <c r="M140" s="45"/>
      <c r="N140" s="45"/>
      <c r="O140" s="52"/>
      <c r="P140" s="55" t="s">
        <v>488</v>
      </c>
      <c r="Q140" s="98">
        <f t="shared" ref="Q140:V140" si="38">SUM(Q135:Q136)</f>
        <v>12930</v>
      </c>
      <c r="R140" s="98">
        <f t="shared" si="38"/>
        <v>3340</v>
      </c>
      <c r="S140" s="98">
        <f t="shared" si="38"/>
        <v>0</v>
      </c>
      <c r="T140" s="98">
        <f t="shared" si="38"/>
        <v>0</v>
      </c>
      <c r="U140" s="98">
        <f t="shared" si="38"/>
        <v>0</v>
      </c>
      <c r="V140" s="98">
        <f t="shared" si="38"/>
        <v>0</v>
      </c>
      <c r="W140" s="57">
        <v>0</v>
      </c>
      <c r="X140" s="99"/>
      <c r="Y140" s="2"/>
    </row>
    <row r="141" spans="1:26" ht="22.5" x14ac:dyDescent="0.2">
      <c r="A141" s="47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55" t="s">
        <v>300</v>
      </c>
      <c r="Q141" s="59">
        <f t="shared" ref="Q141:V141" si="39">SUM(Q115:Q136)</f>
        <v>613560</v>
      </c>
      <c r="R141" s="59">
        <f t="shared" si="39"/>
        <v>657370</v>
      </c>
      <c r="S141" s="59">
        <f t="shared" si="39"/>
        <v>743450</v>
      </c>
      <c r="T141" s="59">
        <f t="shared" si="39"/>
        <v>721110</v>
      </c>
      <c r="U141" s="59">
        <f t="shared" si="39"/>
        <v>798150</v>
      </c>
      <c r="V141" s="59">
        <f t="shared" si="39"/>
        <v>317610</v>
      </c>
      <c r="W141" s="57">
        <f t="shared" si="35"/>
        <v>39.793271941364402</v>
      </c>
      <c r="X141" s="46"/>
    </row>
    <row r="142" spans="1:26" ht="13.5" thickBot="1" x14ac:dyDescent="0.25">
      <c r="A142" s="60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60"/>
      <c r="Q142" s="11"/>
      <c r="R142" s="11"/>
      <c r="S142" s="11"/>
      <c r="T142" s="11"/>
      <c r="U142" s="11"/>
      <c r="V142" s="11"/>
      <c r="W142" s="11"/>
      <c r="X142" s="11"/>
    </row>
    <row r="143" spans="1:26" ht="13.5" thickBot="1" x14ac:dyDescent="0.25">
      <c r="A143" s="6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47" t="s">
        <v>183</v>
      </c>
      <c r="Q143" s="62">
        <f t="shared" ref="Q143:V143" si="40">Q141</f>
        <v>613560</v>
      </c>
      <c r="R143" s="62">
        <f t="shared" si="40"/>
        <v>657370</v>
      </c>
      <c r="S143" s="62">
        <f t="shared" si="40"/>
        <v>743450</v>
      </c>
      <c r="T143" s="62">
        <f t="shared" si="40"/>
        <v>721110</v>
      </c>
      <c r="U143" s="62">
        <f t="shared" si="40"/>
        <v>798150</v>
      </c>
      <c r="V143" s="62">
        <f t="shared" si="40"/>
        <v>317610</v>
      </c>
      <c r="W143" s="63">
        <f t="shared" ref="W143" si="41">V143/U143*100</f>
        <v>39.793271941364402</v>
      </c>
      <c r="X143" s="46"/>
    </row>
    <row r="144" spans="1:26" ht="13.5" thickBot="1" x14ac:dyDescent="0.25">
      <c r="A144" s="64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47" t="s">
        <v>184</v>
      </c>
      <c r="Q144" s="62"/>
      <c r="R144" s="62"/>
      <c r="S144" s="62"/>
      <c r="T144" s="62"/>
      <c r="U144" s="62"/>
      <c r="V144" s="62"/>
      <c r="W144" s="62"/>
      <c r="X144" s="46"/>
    </row>
    <row r="145" spans="1:26" x14ac:dyDescent="0.2">
      <c r="A145" s="60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60"/>
      <c r="Q145" s="11"/>
      <c r="R145" s="11"/>
      <c r="S145" s="11"/>
      <c r="T145" s="11"/>
      <c r="U145" s="11"/>
      <c r="V145" s="11"/>
      <c r="W145" s="11"/>
      <c r="X145" s="11"/>
    </row>
    <row r="146" spans="1:26" ht="13.5" thickBot="1" x14ac:dyDescent="0.25">
      <c r="A146" s="60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60"/>
      <c r="Q146" s="11"/>
      <c r="R146" s="11"/>
      <c r="S146" s="11"/>
      <c r="T146" s="11"/>
      <c r="U146" s="11"/>
      <c r="V146" s="11"/>
      <c r="W146" s="11"/>
      <c r="X146" s="11"/>
    </row>
    <row r="147" spans="1:26" ht="89.25" customHeight="1" thickBot="1" x14ac:dyDescent="0.25">
      <c r="A147" s="12"/>
      <c r="B147" s="13"/>
      <c r="C147" s="14"/>
      <c r="D147" s="15"/>
      <c r="E147" s="15"/>
      <c r="F147" s="15"/>
      <c r="G147" s="16"/>
      <c r="H147" s="17"/>
      <c r="I147" s="17"/>
      <c r="J147" s="17"/>
      <c r="K147" s="18"/>
      <c r="L147" s="17"/>
      <c r="M147" s="17"/>
      <c r="N147" s="17"/>
      <c r="O147" s="19"/>
      <c r="P147" s="20" t="s">
        <v>361</v>
      </c>
      <c r="Q147" s="21" t="s">
        <v>456</v>
      </c>
      <c r="R147" s="21" t="s">
        <v>456</v>
      </c>
      <c r="S147" s="22" t="s">
        <v>425</v>
      </c>
      <c r="T147" s="22" t="s">
        <v>424</v>
      </c>
      <c r="U147" s="22" t="s">
        <v>382</v>
      </c>
      <c r="V147" s="21" t="s">
        <v>456</v>
      </c>
      <c r="W147" s="21" t="s">
        <v>530</v>
      </c>
      <c r="X147" s="22" t="s">
        <v>523</v>
      </c>
      <c r="Y147" s="6"/>
    </row>
    <row r="148" spans="1:26" ht="45.75" thickBot="1" x14ac:dyDescent="0.25">
      <c r="A148" s="23" t="s">
        <v>55</v>
      </c>
      <c r="B148" s="24" t="s">
        <v>233</v>
      </c>
      <c r="C148" s="25" t="s">
        <v>0</v>
      </c>
      <c r="D148" s="26" t="s">
        <v>238</v>
      </c>
      <c r="E148" s="26" t="s">
        <v>237</v>
      </c>
      <c r="F148" s="26" t="s">
        <v>236</v>
      </c>
      <c r="G148" s="27" t="s">
        <v>235</v>
      </c>
      <c r="H148" s="28" t="s">
        <v>254</v>
      </c>
      <c r="I148" s="28" t="s">
        <v>255</v>
      </c>
      <c r="J148" s="28" t="s">
        <v>256</v>
      </c>
      <c r="K148" s="29" t="s">
        <v>257</v>
      </c>
      <c r="L148" s="28" t="s">
        <v>1</v>
      </c>
      <c r="M148" s="28" t="s">
        <v>2</v>
      </c>
      <c r="N148" s="28" t="s">
        <v>3</v>
      </c>
      <c r="O148" s="30" t="s">
        <v>56</v>
      </c>
      <c r="P148" s="31" t="s">
        <v>308</v>
      </c>
      <c r="Q148" s="32">
        <v>2022</v>
      </c>
      <c r="R148" s="32">
        <v>2023</v>
      </c>
      <c r="S148" s="32">
        <v>2024</v>
      </c>
      <c r="T148" s="32">
        <v>2024</v>
      </c>
      <c r="U148" s="32">
        <v>2025</v>
      </c>
      <c r="V148" s="32" t="s">
        <v>531</v>
      </c>
      <c r="W148" s="32">
        <v>2025</v>
      </c>
      <c r="X148" s="33" t="s">
        <v>524</v>
      </c>
    </row>
    <row r="149" spans="1:26" ht="45" x14ac:dyDescent="0.2">
      <c r="A149" s="47">
        <v>62</v>
      </c>
      <c r="B149" s="43" t="s">
        <v>270</v>
      </c>
      <c r="C149" s="43" t="s">
        <v>205</v>
      </c>
      <c r="D149" s="44" t="s">
        <v>11</v>
      </c>
      <c r="E149" s="44" t="s">
        <v>8</v>
      </c>
      <c r="F149" s="44" t="s">
        <v>8</v>
      </c>
      <c r="G149" s="45"/>
      <c r="H149" s="46">
        <v>6</v>
      </c>
      <c r="I149" s="46">
        <v>3</v>
      </c>
      <c r="J149" s="46">
        <v>5</v>
      </c>
      <c r="K149" s="43" t="s">
        <v>19</v>
      </c>
      <c r="L149" s="46"/>
      <c r="M149" s="46"/>
      <c r="N149" s="43" t="s">
        <v>40</v>
      </c>
      <c r="O149" s="46">
        <v>41</v>
      </c>
      <c r="P149" s="47" t="s">
        <v>271</v>
      </c>
      <c r="Q149" s="48">
        <v>150</v>
      </c>
      <c r="R149" s="48">
        <v>210</v>
      </c>
      <c r="S149" s="48">
        <v>220</v>
      </c>
      <c r="T149" s="48">
        <v>210</v>
      </c>
      <c r="U149" s="48">
        <v>220</v>
      </c>
      <c r="V149" s="48">
        <v>90</v>
      </c>
      <c r="W149" s="40">
        <f t="shared" ref="W149" si="42">V149/U149*100</f>
        <v>40.909090909090914</v>
      </c>
      <c r="X149" s="47" t="s">
        <v>414</v>
      </c>
      <c r="Y149" s="2"/>
    </row>
    <row r="150" spans="1:26" ht="22.5" hidden="1" x14ac:dyDescent="0.2">
      <c r="A150" s="47">
        <v>63</v>
      </c>
      <c r="B150" s="43" t="s">
        <v>270</v>
      </c>
      <c r="C150" s="43" t="s">
        <v>205</v>
      </c>
      <c r="D150" s="44" t="s">
        <v>11</v>
      </c>
      <c r="E150" s="44" t="s">
        <v>8</v>
      </c>
      <c r="F150" s="44" t="s">
        <v>8</v>
      </c>
      <c r="G150" s="45"/>
      <c r="H150" s="46" t="s">
        <v>14</v>
      </c>
      <c r="I150" s="46" t="s">
        <v>10</v>
      </c>
      <c r="J150" s="46" t="s">
        <v>18</v>
      </c>
      <c r="K150" s="43" t="s">
        <v>22</v>
      </c>
      <c r="L150" s="46" t="s">
        <v>5</v>
      </c>
      <c r="M150" s="46" t="s">
        <v>5</v>
      </c>
      <c r="N150" s="46"/>
      <c r="O150" s="46">
        <v>41</v>
      </c>
      <c r="P150" s="47" t="s">
        <v>122</v>
      </c>
      <c r="Q150" s="48">
        <v>0</v>
      </c>
      <c r="R150" s="48">
        <v>0</v>
      </c>
      <c r="S150" s="48">
        <v>0</v>
      </c>
      <c r="T150" s="48">
        <v>0</v>
      </c>
      <c r="U150" s="48">
        <v>0</v>
      </c>
      <c r="V150" s="48">
        <v>0</v>
      </c>
      <c r="W150" s="62">
        <v>0</v>
      </c>
      <c r="X150" s="47"/>
      <c r="Y150" s="2"/>
    </row>
    <row r="151" spans="1:26" ht="71.25" customHeight="1" x14ac:dyDescent="0.2">
      <c r="A151" s="47">
        <v>425</v>
      </c>
      <c r="B151" s="43" t="s">
        <v>270</v>
      </c>
      <c r="C151" s="43" t="s">
        <v>205</v>
      </c>
      <c r="D151" s="44" t="s">
        <v>48</v>
      </c>
      <c r="E151" s="44" t="s">
        <v>7</v>
      </c>
      <c r="F151" s="44" t="s">
        <v>39</v>
      </c>
      <c r="G151" s="45"/>
      <c r="H151" s="46" t="s">
        <v>14</v>
      </c>
      <c r="I151" s="46" t="s">
        <v>10</v>
      </c>
      <c r="J151" s="46" t="s">
        <v>12</v>
      </c>
      <c r="K151" s="43" t="s">
        <v>20</v>
      </c>
      <c r="L151" s="46" t="s">
        <v>5</v>
      </c>
      <c r="M151" s="46" t="s">
        <v>5</v>
      </c>
      <c r="N151" s="43" t="s">
        <v>5</v>
      </c>
      <c r="O151" s="46">
        <v>41</v>
      </c>
      <c r="P151" s="47" t="s">
        <v>253</v>
      </c>
      <c r="Q151" s="48">
        <v>6280</v>
      </c>
      <c r="R151" s="48">
        <v>5350</v>
      </c>
      <c r="S151" s="48">
        <v>7000</v>
      </c>
      <c r="T151" s="48">
        <v>4630</v>
      </c>
      <c r="U151" s="48">
        <v>7100</v>
      </c>
      <c r="V151" s="48">
        <v>1590</v>
      </c>
      <c r="W151" s="40">
        <f t="shared" ref="W151:W153" si="43">V151/U151*100</f>
        <v>22.3943661971831</v>
      </c>
      <c r="X151" s="54" t="s">
        <v>581</v>
      </c>
      <c r="Y151" s="2"/>
      <c r="Z151" s="6"/>
    </row>
    <row r="152" spans="1:26" ht="66" customHeight="1" x14ac:dyDescent="0.2">
      <c r="A152" s="47"/>
      <c r="B152" s="43"/>
      <c r="C152" s="43"/>
      <c r="D152" s="44"/>
      <c r="E152" s="44"/>
      <c r="F152" s="44"/>
      <c r="G152" s="45"/>
      <c r="H152" s="45">
        <v>6</v>
      </c>
      <c r="I152" s="45">
        <v>3</v>
      </c>
      <c r="J152" s="45">
        <v>0</v>
      </c>
      <c r="K152" s="44"/>
      <c r="L152" s="45"/>
      <c r="M152" s="45"/>
      <c r="N152" s="45"/>
      <c r="O152" s="45"/>
      <c r="P152" s="55" t="s">
        <v>489</v>
      </c>
      <c r="Q152" s="56">
        <f t="shared" ref="Q152:V152" si="44">SUM(Q149:Q151)</f>
        <v>6430</v>
      </c>
      <c r="R152" s="56">
        <f t="shared" si="44"/>
        <v>5560</v>
      </c>
      <c r="S152" s="56">
        <f t="shared" si="44"/>
        <v>7220</v>
      </c>
      <c r="T152" s="56">
        <f t="shared" si="44"/>
        <v>4840</v>
      </c>
      <c r="U152" s="56">
        <f t="shared" si="44"/>
        <v>7320</v>
      </c>
      <c r="V152" s="56">
        <f t="shared" si="44"/>
        <v>1680</v>
      </c>
      <c r="W152" s="57">
        <f t="shared" si="43"/>
        <v>22.950819672131146</v>
      </c>
      <c r="X152" s="54"/>
      <c r="Y152" s="2"/>
      <c r="Z152" s="6"/>
    </row>
    <row r="153" spans="1:26" ht="22.5" x14ac:dyDescent="0.2">
      <c r="A153" s="47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55" t="s">
        <v>300</v>
      </c>
      <c r="Q153" s="59">
        <f t="shared" ref="Q153:V153" si="45">SUM(Q149:Q151)</f>
        <v>6430</v>
      </c>
      <c r="R153" s="59">
        <f t="shared" si="45"/>
        <v>5560</v>
      </c>
      <c r="S153" s="59">
        <f t="shared" si="45"/>
        <v>7220</v>
      </c>
      <c r="T153" s="59">
        <f t="shared" si="45"/>
        <v>4840</v>
      </c>
      <c r="U153" s="59">
        <f t="shared" si="45"/>
        <v>7320</v>
      </c>
      <c r="V153" s="59">
        <f t="shared" si="45"/>
        <v>1680</v>
      </c>
      <c r="W153" s="57">
        <f t="shared" si="43"/>
        <v>22.950819672131146</v>
      </c>
      <c r="X153" s="46"/>
    </row>
    <row r="154" spans="1:26" ht="13.5" thickBot="1" x14ac:dyDescent="0.25">
      <c r="A154" s="60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60"/>
      <c r="Q154" s="11"/>
      <c r="R154" s="11"/>
      <c r="S154" s="11"/>
      <c r="T154" s="11"/>
      <c r="U154" s="11"/>
      <c r="V154" s="11"/>
      <c r="W154" s="11"/>
      <c r="X154" s="11"/>
    </row>
    <row r="155" spans="1:26" ht="13.5" thickBot="1" x14ac:dyDescent="0.25">
      <c r="A155" s="6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47" t="s">
        <v>183</v>
      </c>
      <c r="Q155" s="62">
        <f t="shared" ref="Q155:V155" si="46">Q153</f>
        <v>6430</v>
      </c>
      <c r="R155" s="62">
        <f t="shared" si="46"/>
        <v>5560</v>
      </c>
      <c r="S155" s="62">
        <f t="shared" si="46"/>
        <v>7220</v>
      </c>
      <c r="T155" s="62">
        <f t="shared" si="46"/>
        <v>4840</v>
      </c>
      <c r="U155" s="62">
        <f t="shared" si="46"/>
        <v>7320</v>
      </c>
      <c r="V155" s="62">
        <f t="shared" si="46"/>
        <v>1680</v>
      </c>
      <c r="W155" s="63">
        <f t="shared" ref="W155" si="47">V155/U155*100</f>
        <v>22.950819672131146</v>
      </c>
      <c r="X155" s="46"/>
    </row>
    <row r="156" spans="1:26" ht="13.5" thickBot="1" x14ac:dyDescent="0.25">
      <c r="A156" s="64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47" t="s">
        <v>184</v>
      </c>
      <c r="Q156" s="62"/>
      <c r="R156" s="62"/>
      <c r="S156" s="62"/>
      <c r="T156" s="62"/>
      <c r="U156" s="62"/>
      <c r="V156" s="62"/>
      <c r="W156" s="62"/>
      <c r="X156" s="46"/>
    </row>
    <row r="157" spans="1:26" x14ac:dyDescent="0.2">
      <c r="A157" s="60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60"/>
      <c r="Q157" s="11"/>
      <c r="R157" s="11"/>
      <c r="S157" s="11"/>
      <c r="T157" s="11"/>
      <c r="U157" s="11"/>
      <c r="V157" s="11"/>
      <c r="W157" s="11"/>
      <c r="X157" s="11"/>
    </row>
    <row r="158" spans="1:26" ht="13.5" thickBot="1" x14ac:dyDescent="0.25">
      <c r="A158" s="60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60"/>
      <c r="Q158" s="11"/>
      <c r="R158" s="11"/>
      <c r="S158" s="11"/>
      <c r="T158" s="11"/>
      <c r="U158" s="11"/>
      <c r="V158" s="11"/>
      <c r="W158" s="11"/>
      <c r="X158" s="11"/>
    </row>
    <row r="159" spans="1:26" ht="86.25" customHeight="1" thickBot="1" x14ac:dyDescent="0.25">
      <c r="A159" s="12"/>
      <c r="B159" s="13"/>
      <c r="C159" s="14"/>
      <c r="D159" s="15"/>
      <c r="E159" s="15"/>
      <c r="F159" s="15"/>
      <c r="G159" s="16"/>
      <c r="H159" s="17"/>
      <c r="I159" s="17"/>
      <c r="J159" s="17"/>
      <c r="K159" s="18"/>
      <c r="L159" s="17"/>
      <c r="M159" s="17"/>
      <c r="N159" s="17"/>
      <c r="O159" s="19"/>
      <c r="P159" s="20" t="s">
        <v>361</v>
      </c>
      <c r="Q159" s="21" t="s">
        <v>456</v>
      </c>
      <c r="R159" s="21" t="s">
        <v>456</v>
      </c>
      <c r="S159" s="22" t="s">
        <v>425</v>
      </c>
      <c r="T159" s="22" t="s">
        <v>424</v>
      </c>
      <c r="U159" s="22" t="s">
        <v>382</v>
      </c>
      <c r="V159" s="21" t="s">
        <v>456</v>
      </c>
      <c r="W159" s="21" t="s">
        <v>530</v>
      </c>
      <c r="X159" s="22" t="s">
        <v>523</v>
      </c>
      <c r="Y159" s="6"/>
    </row>
    <row r="160" spans="1:26" ht="57" thickBot="1" x14ac:dyDescent="0.25">
      <c r="A160" s="23" t="s">
        <v>55</v>
      </c>
      <c r="B160" s="24" t="s">
        <v>233</v>
      </c>
      <c r="C160" s="25" t="s">
        <v>0</v>
      </c>
      <c r="D160" s="26" t="s">
        <v>238</v>
      </c>
      <c r="E160" s="26" t="s">
        <v>237</v>
      </c>
      <c r="F160" s="26" t="s">
        <v>236</v>
      </c>
      <c r="G160" s="27" t="s">
        <v>235</v>
      </c>
      <c r="H160" s="28" t="s">
        <v>254</v>
      </c>
      <c r="I160" s="28" t="s">
        <v>255</v>
      </c>
      <c r="J160" s="28" t="s">
        <v>256</v>
      </c>
      <c r="K160" s="29" t="s">
        <v>257</v>
      </c>
      <c r="L160" s="28" t="s">
        <v>1</v>
      </c>
      <c r="M160" s="28" t="s">
        <v>2</v>
      </c>
      <c r="N160" s="28" t="s">
        <v>3</v>
      </c>
      <c r="O160" s="30" t="s">
        <v>56</v>
      </c>
      <c r="P160" s="31" t="s">
        <v>310</v>
      </c>
      <c r="Q160" s="32">
        <v>2022</v>
      </c>
      <c r="R160" s="32">
        <v>2023</v>
      </c>
      <c r="S160" s="32">
        <v>2024</v>
      </c>
      <c r="T160" s="32">
        <v>2024</v>
      </c>
      <c r="U160" s="32">
        <v>2025</v>
      </c>
      <c r="V160" s="32" t="s">
        <v>531</v>
      </c>
      <c r="W160" s="32">
        <v>2025</v>
      </c>
      <c r="X160" s="33" t="s">
        <v>524</v>
      </c>
    </row>
    <row r="161" spans="1:26" ht="133.5" customHeight="1" x14ac:dyDescent="0.2">
      <c r="A161" s="47">
        <v>143</v>
      </c>
      <c r="B161" s="43" t="s">
        <v>280</v>
      </c>
      <c r="C161" s="43" t="s">
        <v>205</v>
      </c>
      <c r="D161" s="44" t="s">
        <v>11</v>
      </c>
      <c r="E161" s="44" t="s">
        <v>6</v>
      </c>
      <c r="F161" s="44" t="s">
        <v>39</v>
      </c>
      <c r="G161" s="45" t="s">
        <v>5</v>
      </c>
      <c r="H161" s="46" t="s">
        <v>14</v>
      </c>
      <c r="I161" s="46" t="s">
        <v>15</v>
      </c>
      <c r="J161" s="46" t="s">
        <v>7</v>
      </c>
      <c r="K161" s="43" t="s">
        <v>19</v>
      </c>
      <c r="L161" s="46" t="s">
        <v>5</v>
      </c>
      <c r="M161" s="46" t="s">
        <v>5</v>
      </c>
      <c r="N161" s="46" t="s">
        <v>5</v>
      </c>
      <c r="O161" s="46">
        <v>41</v>
      </c>
      <c r="P161" s="47" t="s">
        <v>134</v>
      </c>
      <c r="Q161" s="48">
        <v>650</v>
      </c>
      <c r="R161" s="48">
        <v>2750</v>
      </c>
      <c r="S161" s="48">
        <v>1950</v>
      </c>
      <c r="T161" s="48">
        <v>1950</v>
      </c>
      <c r="U161" s="48">
        <v>2200</v>
      </c>
      <c r="V161" s="48">
        <v>2200</v>
      </c>
      <c r="W161" s="40">
        <f t="shared" ref="W161" si="48">V161/U161*100</f>
        <v>100</v>
      </c>
      <c r="X161" s="54" t="s">
        <v>582</v>
      </c>
      <c r="Y161" s="2"/>
      <c r="Z161" s="6"/>
    </row>
    <row r="162" spans="1:26" ht="22.5" hidden="1" x14ac:dyDescent="0.2">
      <c r="A162" s="65">
        <v>253</v>
      </c>
      <c r="B162" s="66" t="s">
        <v>280</v>
      </c>
      <c r="C162" s="70" t="s">
        <v>340</v>
      </c>
      <c r="D162" s="68" t="s">
        <v>42</v>
      </c>
      <c r="E162" s="68" t="s">
        <v>15</v>
      </c>
      <c r="F162" s="68" t="s">
        <v>10</v>
      </c>
      <c r="G162" s="69" t="s">
        <v>5</v>
      </c>
      <c r="H162" s="70">
        <v>7</v>
      </c>
      <c r="I162" s="70">
        <v>2</v>
      </c>
      <c r="J162" s="70">
        <v>2</v>
      </c>
      <c r="K162" s="66" t="s">
        <v>19</v>
      </c>
      <c r="L162" s="70" t="s">
        <v>5</v>
      </c>
      <c r="M162" s="70" t="s">
        <v>5</v>
      </c>
      <c r="N162" s="94" t="s">
        <v>40</v>
      </c>
      <c r="O162" s="70">
        <v>43</v>
      </c>
      <c r="P162" s="65" t="s">
        <v>392</v>
      </c>
      <c r="Q162" s="48"/>
      <c r="R162" s="48"/>
      <c r="S162" s="48"/>
      <c r="T162" s="48"/>
      <c r="U162" s="48"/>
      <c r="V162" s="48"/>
      <c r="W162" s="48"/>
      <c r="X162" s="47"/>
      <c r="Y162" s="2"/>
      <c r="Z162" s="6"/>
    </row>
    <row r="163" spans="1:26" ht="22.5" x14ac:dyDescent="0.2">
      <c r="A163" s="47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55" t="s">
        <v>300</v>
      </c>
      <c r="Q163" s="59">
        <f t="shared" ref="Q163:V163" si="49">SUM(Q161:Q162)</f>
        <v>650</v>
      </c>
      <c r="R163" s="59">
        <f t="shared" si="49"/>
        <v>2750</v>
      </c>
      <c r="S163" s="59">
        <f t="shared" si="49"/>
        <v>1950</v>
      </c>
      <c r="T163" s="59">
        <f t="shared" si="49"/>
        <v>1950</v>
      </c>
      <c r="U163" s="59">
        <f t="shared" si="49"/>
        <v>2200</v>
      </c>
      <c r="V163" s="59">
        <f t="shared" si="49"/>
        <v>2200</v>
      </c>
      <c r="W163" s="57">
        <f t="shared" ref="W163" si="50">V163/U163*100</f>
        <v>100</v>
      </c>
      <c r="X163" s="46"/>
    </row>
    <row r="164" spans="1:26" ht="13.5" thickBot="1" x14ac:dyDescent="0.25">
      <c r="A164" s="60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60"/>
      <c r="Q164" s="11"/>
      <c r="R164" s="11"/>
      <c r="S164" s="11"/>
      <c r="T164" s="11"/>
      <c r="U164" s="11"/>
      <c r="V164" s="11"/>
      <c r="W164" s="11"/>
      <c r="X164" s="11"/>
    </row>
    <row r="165" spans="1:26" ht="13.5" thickBot="1" x14ac:dyDescent="0.25">
      <c r="A165" s="6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47" t="s">
        <v>183</v>
      </c>
      <c r="Q165" s="62">
        <f t="shared" ref="Q165:V166" si="51">Q161</f>
        <v>650</v>
      </c>
      <c r="R165" s="62">
        <f t="shared" si="51"/>
        <v>2750</v>
      </c>
      <c r="S165" s="62">
        <f t="shared" si="51"/>
        <v>1950</v>
      </c>
      <c r="T165" s="62">
        <f t="shared" si="51"/>
        <v>1950</v>
      </c>
      <c r="U165" s="62">
        <f t="shared" si="51"/>
        <v>2200</v>
      </c>
      <c r="V165" s="62">
        <f t="shared" si="51"/>
        <v>2200</v>
      </c>
      <c r="W165" s="63">
        <f t="shared" ref="W165" si="52">V165/U165*100</f>
        <v>100</v>
      </c>
      <c r="X165" s="46"/>
    </row>
    <row r="166" spans="1:26" ht="13.5" thickBot="1" x14ac:dyDescent="0.25">
      <c r="A166" s="64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47" t="s">
        <v>184</v>
      </c>
      <c r="Q166" s="62">
        <f t="shared" si="51"/>
        <v>0</v>
      </c>
      <c r="R166" s="62">
        <f t="shared" si="51"/>
        <v>0</v>
      </c>
      <c r="S166" s="62">
        <f t="shared" si="51"/>
        <v>0</v>
      </c>
      <c r="T166" s="62">
        <f t="shared" si="51"/>
        <v>0</v>
      </c>
      <c r="U166" s="62">
        <f t="shared" si="51"/>
        <v>0</v>
      </c>
      <c r="V166" s="62">
        <f t="shared" si="51"/>
        <v>0</v>
      </c>
      <c r="W166" s="40">
        <v>0</v>
      </c>
      <c r="X166" s="46"/>
    </row>
    <row r="167" spans="1:26" x14ac:dyDescent="0.2">
      <c r="A167" s="60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60"/>
      <c r="Q167" s="11"/>
      <c r="R167" s="11"/>
      <c r="S167" s="11"/>
      <c r="T167" s="11"/>
      <c r="U167" s="11"/>
      <c r="V167" s="11"/>
      <c r="W167" s="11"/>
      <c r="X167" s="11"/>
    </row>
    <row r="168" spans="1:26" ht="13.5" thickBot="1" x14ac:dyDescent="0.25">
      <c r="A168" s="60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60"/>
      <c r="Q168" s="11"/>
      <c r="R168" s="11"/>
      <c r="S168" s="11"/>
      <c r="T168" s="11"/>
      <c r="U168" s="11"/>
      <c r="V168" s="11"/>
      <c r="W168" s="11"/>
      <c r="X168" s="11"/>
    </row>
    <row r="169" spans="1:26" ht="84" customHeight="1" thickBot="1" x14ac:dyDescent="0.25">
      <c r="A169" s="12"/>
      <c r="B169" s="13"/>
      <c r="C169" s="14"/>
      <c r="D169" s="15"/>
      <c r="E169" s="15"/>
      <c r="F169" s="15"/>
      <c r="G169" s="16"/>
      <c r="H169" s="17"/>
      <c r="I169" s="17"/>
      <c r="J169" s="17"/>
      <c r="K169" s="18"/>
      <c r="L169" s="17"/>
      <c r="M169" s="17"/>
      <c r="N169" s="17"/>
      <c r="O169" s="19"/>
      <c r="P169" s="20" t="s">
        <v>361</v>
      </c>
      <c r="Q169" s="21" t="s">
        <v>456</v>
      </c>
      <c r="R169" s="21" t="s">
        <v>456</v>
      </c>
      <c r="S169" s="22" t="s">
        <v>425</v>
      </c>
      <c r="T169" s="22" t="s">
        <v>424</v>
      </c>
      <c r="U169" s="22" t="s">
        <v>382</v>
      </c>
      <c r="V169" s="21" t="s">
        <v>456</v>
      </c>
      <c r="W169" s="21" t="s">
        <v>530</v>
      </c>
      <c r="X169" s="22" t="s">
        <v>523</v>
      </c>
      <c r="Y169" s="6"/>
    </row>
    <row r="170" spans="1:26" ht="45.75" thickBot="1" x14ac:dyDescent="0.25">
      <c r="A170" s="23" t="s">
        <v>55</v>
      </c>
      <c r="B170" s="24" t="s">
        <v>233</v>
      </c>
      <c r="C170" s="25" t="s">
        <v>0</v>
      </c>
      <c r="D170" s="26" t="s">
        <v>238</v>
      </c>
      <c r="E170" s="26" t="s">
        <v>237</v>
      </c>
      <c r="F170" s="26" t="s">
        <v>236</v>
      </c>
      <c r="G170" s="27" t="s">
        <v>235</v>
      </c>
      <c r="H170" s="28" t="s">
        <v>254</v>
      </c>
      <c r="I170" s="28" t="s">
        <v>255</v>
      </c>
      <c r="J170" s="28" t="s">
        <v>256</v>
      </c>
      <c r="K170" s="29" t="s">
        <v>257</v>
      </c>
      <c r="L170" s="28" t="s">
        <v>1</v>
      </c>
      <c r="M170" s="28" t="s">
        <v>2</v>
      </c>
      <c r="N170" s="28" t="s">
        <v>3</v>
      </c>
      <c r="O170" s="30" t="s">
        <v>56</v>
      </c>
      <c r="P170" s="31" t="s">
        <v>323</v>
      </c>
      <c r="Q170" s="32">
        <v>2022</v>
      </c>
      <c r="R170" s="32">
        <v>2023</v>
      </c>
      <c r="S170" s="32">
        <v>2024</v>
      </c>
      <c r="T170" s="32">
        <v>2024</v>
      </c>
      <c r="U170" s="32">
        <v>2025</v>
      </c>
      <c r="V170" s="32" t="s">
        <v>531</v>
      </c>
      <c r="W170" s="32">
        <v>2025</v>
      </c>
      <c r="X170" s="33" t="s">
        <v>524</v>
      </c>
    </row>
    <row r="171" spans="1:26" ht="126" customHeight="1" x14ac:dyDescent="0.2">
      <c r="A171" s="47">
        <v>97</v>
      </c>
      <c r="B171" s="43" t="s">
        <v>275</v>
      </c>
      <c r="C171" s="43" t="s">
        <v>205</v>
      </c>
      <c r="D171" s="44" t="s">
        <v>11</v>
      </c>
      <c r="E171" s="44" t="s">
        <v>8</v>
      </c>
      <c r="F171" s="44" t="s">
        <v>8</v>
      </c>
      <c r="G171" s="45"/>
      <c r="H171" s="46" t="s">
        <v>14</v>
      </c>
      <c r="I171" s="46" t="s">
        <v>10</v>
      </c>
      <c r="J171" s="46" t="s">
        <v>12</v>
      </c>
      <c r="K171" s="43" t="s">
        <v>9</v>
      </c>
      <c r="L171" s="46" t="s">
        <v>5</v>
      </c>
      <c r="M171" s="46" t="s">
        <v>5</v>
      </c>
      <c r="N171" s="46" t="s">
        <v>14</v>
      </c>
      <c r="O171" s="46">
        <v>41</v>
      </c>
      <c r="P171" s="47" t="s">
        <v>338</v>
      </c>
      <c r="Q171" s="48">
        <v>6110</v>
      </c>
      <c r="R171" s="48">
        <v>5730</v>
      </c>
      <c r="S171" s="48">
        <v>6350</v>
      </c>
      <c r="T171" s="48">
        <v>6070</v>
      </c>
      <c r="U171" s="48">
        <v>6100</v>
      </c>
      <c r="V171" s="48">
        <v>2220</v>
      </c>
      <c r="W171" s="40">
        <f t="shared" ref="W171:W176" si="53">V171/U171*100</f>
        <v>36.393442622950822</v>
      </c>
      <c r="X171" s="47" t="s">
        <v>583</v>
      </c>
      <c r="Y171" s="2"/>
    </row>
    <row r="172" spans="1:26" ht="45" x14ac:dyDescent="0.2">
      <c r="A172" s="42">
        <v>150</v>
      </c>
      <c r="B172" s="50" t="s">
        <v>275</v>
      </c>
      <c r="C172" s="43" t="s">
        <v>205</v>
      </c>
      <c r="D172" s="51" t="s">
        <v>40</v>
      </c>
      <c r="E172" s="51" t="s">
        <v>7</v>
      </c>
      <c r="F172" s="51" t="s">
        <v>39</v>
      </c>
      <c r="G172" s="52" t="s">
        <v>5</v>
      </c>
      <c r="H172" s="42" t="s">
        <v>449</v>
      </c>
      <c r="I172" s="42" t="s">
        <v>450</v>
      </c>
      <c r="J172" s="42" t="s">
        <v>451</v>
      </c>
      <c r="K172" s="100" t="s">
        <v>452</v>
      </c>
      <c r="L172" s="53" t="s">
        <v>5</v>
      </c>
      <c r="M172" s="53" t="s">
        <v>5</v>
      </c>
      <c r="N172" s="53" t="s">
        <v>5</v>
      </c>
      <c r="O172" s="53">
        <v>41</v>
      </c>
      <c r="P172" s="42" t="s">
        <v>448</v>
      </c>
      <c r="Q172" s="48">
        <v>62100</v>
      </c>
      <c r="R172" s="48">
        <v>101120</v>
      </c>
      <c r="S172" s="48">
        <v>104000</v>
      </c>
      <c r="T172" s="48">
        <v>85420</v>
      </c>
      <c r="U172" s="48">
        <v>37000</v>
      </c>
      <c r="V172" s="48">
        <v>18730</v>
      </c>
      <c r="W172" s="40">
        <f t="shared" si="53"/>
        <v>50.621621621621628</v>
      </c>
      <c r="X172" s="100" t="s">
        <v>584</v>
      </c>
      <c r="Y172" s="2"/>
    </row>
    <row r="173" spans="1:26" ht="22.5" x14ac:dyDescent="0.2">
      <c r="A173" s="42">
        <v>154</v>
      </c>
      <c r="B173" s="50" t="s">
        <v>275</v>
      </c>
      <c r="C173" s="43" t="s">
        <v>205</v>
      </c>
      <c r="D173" s="51" t="s">
        <v>41</v>
      </c>
      <c r="E173" s="51" t="s">
        <v>7</v>
      </c>
      <c r="F173" s="51" t="s">
        <v>39</v>
      </c>
      <c r="G173" s="52" t="s">
        <v>5</v>
      </c>
      <c r="H173" s="53" t="s">
        <v>14</v>
      </c>
      <c r="I173" s="53" t="s">
        <v>10</v>
      </c>
      <c r="J173" s="53" t="s">
        <v>7</v>
      </c>
      <c r="K173" s="50" t="s">
        <v>13</v>
      </c>
      <c r="L173" s="53" t="s">
        <v>5</v>
      </c>
      <c r="M173" s="53">
        <v>1</v>
      </c>
      <c r="N173" s="53">
        <v>1</v>
      </c>
      <c r="O173" s="53">
        <v>41</v>
      </c>
      <c r="P173" s="42" t="s">
        <v>135</v>
      </c>
      <c r="Q173" s="48">
        <v>760</v>
      </c>
      <c r="R173" s="48">
        <v>470</v>
      </c>
      <c r="S173" s="48">
        <v>590</v>
      </c>
      <c r="T173" s="48">
        <v>290</v>
      </c>
      <c r="U173" s="48">
        <v>500</v>
      </c>
      <c r="V173" s="48">
        <v>320</v>
      </c>
      <c r="W173" s="40">
        <f t="shared" si="53"/>
        <v>64</v>
      </c>
      <c r="X173" s="42" t="s">
        <v>585</v>
      </c>
      <c r="Y173" s="2"/>
      <c r="Z173" s="6"/>
    </row>
    <row r="174" spans="1:26" ht="22.5" x14ac:dyDescent="0.2">
      <c r="A174" s="47">
        <v>155</v>
      </c>
      <c r="B174" s="50" t="s">
        <v>275</v>
      </c>
      <c r="C174" s="43" t="s">
        <v>205</v>
      </c>
      <c r="D174" s="44" t="s">
        <v>41</v>
      </c>
      <c r="E174" s="44" t="s">
        <v>7</v>
      </c>
      <c r="F174" s="44" t="s">
        <v>39</v>
      </c>
      <c r="G174" s="45" t="s">
        <v>5</v>
      </c>
      <c r="H174" s="46" t="s">
        <v>14</v>
      </c>
      <c r="I174" s="46" t="s">
        <v>10</v>
      </c>
      <c r="J174" s="46" t="s">
        <v>7</v>
      </c>
      <c r="K174" s="43" t="s">
        <v>13</v>
      </c>
      <c r="L174" s="46" t="s">
        <v>5</v>
      </c>
      <c r="M174" s="46">
        <v>2</v>
      </c>
      <c r="N174" s="46">
        <v>1</v>
      </c>
      <c r="O174" s="53">
        <v>41</v>
      </c>
      <c r="P174" s="47" t="s">
        <v>138</v>
      </c>
      <c r="Q174" s="48">
        <v>2070</v>
      </c>
      <c r="R174" s="48">
        <v>2730</v>
      </c>
      <c r="S174" s="48">
        <v>1300</v>
      </c>
      <c r="T174" s="48">
        <v>1290</v>
      </c>
      <c r="U174" s="48">
        <v>1500</v>
      </c>
      <c r="V174" s="48">
        <v>2160</v>
      </c>
      <c r="W174" s="40">
        <f t="shared" si="53"/>
        <v>144</v>
      </c>
      <c r="X174" s="42" t="s">
        <v>586</v>
      </c>
      <c r="Y174" s="2"/>
      <c r="Z174" s="6"/>
    </row>
    <row r="175" spans="1:26" x14ac:dyDescent="0.2">
      <c r="A175" s="47">
        <v>156</v>
      </c>
      <c r="B175" s="50" t="s">
        <v>275</v>
      </c>
      <c r="C175" s="43" t="s">
        <v>205</v>
      </c>
      <c r="D175" s="44" t="s">
        <v>41</v>
      </c>
      <c r="E175" s="44" t="s">
        <v>7</v>
      </c>
      <c r="F175" s="44" t="s">
        <v>39</v>
      </c>
      <c r="G175" s="45" t="s">
        <v>5</v>
      </c>
      <c r="H175" s="46" t="s">
        <v>14</v>
      </c>
      <c r="I175" s="46" t="s">
        <v>10</v>
      </c>
      <c r="J175" s="46" t="s">
        <v>7</v>
      </c>
      <c r="K175" s="43" t="s">
        <v>19</v>
      </c>
      <c r="L175" s="46" t="s">
        <v>5</v>
      </c>
      <c r="M175" s="46" t="s">
        <v>5</v>
      </c>
      <c r="N175" s="46" t="s">
        <v>5</v>
      </c>
      <c r="O175" s="53">
        <v>41</v>
      </c>
      <c r="P175" s="47" t="s">
        <v>137</v>
      </c>
      <c r="Q175" s="48">
        <v>20</v>
      </c>
      <c r="R175" s="48">
        <v>20</v>
      </c>
      <c r="S175" s="48">
        <v>300</v>
      </c>
      <c r="T175" s="48">
        <v>20</v>
      </c>
      <c r="U175" s="48">
        <v>150</v>
      </c>
      <c r="V175" s="48">
        <v>20</v>
      </c>
      <c r="W175" s="40">
        <f t="shared" si="53"/>
        <v>13.333333333333334</v>
      </c>
      <c r="X175" s="47"/>
      <c r="Y175" s="2"/>
    </row>
    <row r="176" spans="1:26" ht="45" x14ac:dyDescent="0.2">
      <c r="A176" s="47">
        <v>157</v>
      </c>
      <c r="B176" s="50" t="s">
        <v>275</v>
      </c>
      <c r="C176" s="43" t="s">
        <v>205</v>
      </c>
      <c r="D176" s="44" t="s">
        <v>41</v>
      </c>
      <c r="E176" s="44" t="s">
        <v>7</v>
      </c>
      <c r="F176" s="44" t="s">
        <v>39</v>
      </c>
      <c r="G176" s="45" t="s">
        <v>5</v>
      </c>
      <c r="H176" s="46" t="s">
        <v>14</v>
      </c>
      <c r="I176" s="46" t="s">
        <v>10</v>
      </c>
      <c r="J176" s="46" t="s">
        <v>7</v>
      </c>
      <c r="K176" s="43" t="s">
        <v>20</v>
      </c>
      <c r="L176" s="46" t="s">
        <v>5</v>
      </c>
      <c r="M176" s="46" t="s">
        <v>5</v>
      </c>
      <c r="N176" s="46" t="s">
        <v>5</v>
      </c>
      <c r="O176" s="53">
        <v>41</v>
      </c>
      <c r="P176" s="47" t="s">
        <v>426</v>
      </c>
      <c r="Q176" s="48">
        <v>240</v>
      </c>
      <c r="R176" s="48">
        <v>240</v>
      </c>
      <c r="S176" s="48">
        <v>250</v>
      </c>
      <c r="T176" s="48">
        <v>240</v>
      </c>
      <c r="U176" s="48">
        <v>260</v>
      </c>
      <c r="V176" s="48">
        <v>130</v>
      </c>
      <c r="W176" s="40">
        <f t="shared" si="53"/>
        <v>50</v>
      </c>
      <c r="X176" s="47" t="s">
        <v>509</v>
      </c>
      <c r="Y176" s="2"/>
    </row>
    <row r="177" spans="1:28" ht="22.5" hidden="1" x14ac:dyDescent="0.2">
      <c r="A177" s="47">
        <v>158</v>
      </c>
      <c r="B177" s="50" t="s">
        <v>275</v>
      </c>
      <c r="C177" s="43" t="s">
        <v>205</v>
      </c>
      <c r="D177" s="44" t="s">
        <v>41</v>
      </c>
      <c r="E177" s="44" t="s">
        <v>7</v>
      </c>
      <c r="F177" s="44" t="s">
        <v>39</v>
      </c>
      <c r="G177" s="45" t="s">
        <v>5</v>
      </c>
      <c r="H177" s="46" t="s">
        <v>14</v>
      </c>
      <c r="I177" s="46" t="s">
        <v>10</v>
      </c>
      <c r="J177" s="46" t="s">
        <v>10</v>
      </c>
      <c r="K177" s="43" t="s">
        <v>27</v>
      </c>
      <c r="L177" s="46" t="s">
        <v>5</v>
      </c>
      <c r="M177" s="46" t="s">
        <v>5</v>
      </c>
      <c r="N177" s="46" t="s">
        <v>5</v>
      </c>
      <c r="O177" s="53">
        <v>41</v>
      </c>
      <c r="P177" s="47" t="s">
        <v>136</v>
      </c>
      <c r="Q177" s="48"/>
      <c r="R177" s="48"/>
      <c r="S177" s="48"/>
      <c r="T177" s="48"/>
      <c r="U177" s="48"/>
      <c r="V177" s="48"/>
      <c r="W177" s="48"/>
      <c r="X177" s="47"/>
      <c r="Y177" s="2"/>
    </row>
    <row r="178" spans="1:28" ht="97.5" customHeight="1" x14ac:dyDescent="0.2">
      <c r="A178" s="47">
        <v>161</v>
      </c>
      <c r="B178" s="50" t="s">
        <v>275</v>
      </c>
      <c r="C178" s="43" t="s">
        <v>205</v>
      </c>
      <c r="D178" s="44" t="s">
        <v>41</v>
      </c>
      <c r="E178" s="44" t="s">
        <v>7</v>
      </c>
      <c r="F178" s="44" t="s">
        <v>39</v>
      </c>
      <c r="G178" s="45" t="s">
        <v>5</v>
      </c>
      <c r="H178" s="46" t="s">
        <v>14</v>
      </c>
      <c r="I178" s="46" t="s">
        <v>10</v>
      </c>
      <c r="J178" s="46" t="s">
        <v>10</v>
      </c>
      <c r="K178" s="43" t="s">
        <v>24</v>
      </c>
      <c r="L178" s="46" t="s">
        <v>5</v>
      </c>
      <c r="M178" s="46" t="s">
        <v>5</v>
      </c>
      <c r="N178" s="46">
        <v>1</v>
      </c>
      <c r="O178" s="53">
        <v>41</v>
      </c>
      <c r="P178" s="47" t="s">
        <v>139</v>
      </c>
      <c r="Q178" s="48">
        <v>4160</v>
      </c>
      <c r="R178" s="48">
        <v>4720</v>
      </c>
      <c r="S178" s="48">
        <v>7590</v>
      </c>
      <c r="T178" s="48">
        <v>7590</v>
      </c>
      <c r="U178" s="48">
        <v>5750</v>
      </c>
      <c r="V178" s="48">
        <v>0</v>
      </c>
      <c r="W178" s="40">
        <f t="shared" ref="W178:W179" si="54">V178/U178*100</f>
        <v>0</v>
      </c>
      <c r="X178" s="42" t="s">
        <v>587</v>
      </c>
      <c r="Y178" s="2"/>
      <c r="Z178" s="6"/>
      <c r="AB178" s="6"/>
    </row>
    <row r="179" spans="1:28" ht="33.75" customHeight="1" x14ac:dyDescent="0.2">
      <c r="A179" s="47">
        <v>162</v>
      </c>
      <c r="B179" s="50" t="s">
        <v>275</v>
      </c>
      <c r="C179" s="43" t="s">
        <v>205</v>
      </c>
      <c r="D179" s="44" t="s">
        <v>41</v>
      </c>
      <c r="E179" s="44" t="s">
        <v>7</v>
      </c>
      <c r="F179" s="44" t="s">
        <v>39</v>
      </c>
      <c r="G179" s="45" t="s">
        <v>5</v>
      </c>
      <c r="H179" s="46" t="s">
        <v>14</v>
      </c>
      <c r="I179" s="46" t="s">
        <v>10</v>
      </c>
      <c r="J179" s="46" t="s">
        <v>10</v>
      </c>
      <c r="K179" s="43" t="s">
        <v>29</v>
      </c>
      <c r="L179" s="46" t="s">
        <v>5</v>
      </c>
      <c r="M179" s="46" t="s">
        <v>5</v>
      </c>
      <c r="N179" s="46" t="s">
        <v>5</v>
      </c>
      <c r="O179" s="53">
        <v>41</v>
      </c>
      <c r="P179" s="47" t="s">
        <v>140</v>
      </c>
      <c r="Q179" s="48">
        <v>300</v>
      </c>
      <c r="R179" s="48">
        <v>2350</v>
      </c>
      <c r="S179" s="48">
        <v>1470</v>
      </c>
      <c r="T179" s="48">
        <v>1470</v>
      </c>
      <c r="U179" s="48">
        <v>1100</v>
      </c>
      <c r="V179" s="48">
        <v>0</v>
      </c>
      <c r="W179" s="40">
        <f t="shared" si="54"/>
        <v>0</v>
      </c>
      <c r="X179" s="47" t="s">
        <v>541</v>
      </c>
      <c r="Y179" s="2"/>
    </row>
    <row r="180" spans="1:28" ht="22.5" x14ac:dyDescent="0.2">
      <c r="A180" s="47">
        <v>163</v>
      </c>
      <c r="B180" s="50" t="s">
        <v>275</v>
      </c>
      <c r="C180" s="43" t="s">
        <v>205</v>
      </c>
      <c r="D180" s="44" t="s">
        <v>41</v>
      </c>
      <c r="E180" s="44" t="s">
        <v>7</v>
      </c>
      <c r="F180" s="44" t="s">
        <v>39</v>
      </c>
      <c r="G180" s="45" t="s">
        <v>5</v>
      </c>
      <c r="H180" s="46" t="s">
        <v>14</v>
      </c>
      <c r="I180" s="46" t="s">
        <v>10</v>
      </c>
      <c r="J180" s="46" t="s">
        <v>10</v>
      </c>
      <c r="K180" s="43" t="s">
        <v>31</v>
      </c>
      <c r="L180" s="46" t="s">
        <v>5</v>
      </c>
      <c r="M180" s="46" t="s">
        <v>5</v>
      </c>
      <c r="N180" s="46" t="s">
        <v>5</v>
      </c>
      <c r="O180" s="53">
        <v>41</v>
      </c>
      <c r="P180" s="47" t="s">
        <v>141</v>
      </c>
      <c r="Q180" s="48">
        <v>0</v>
      </c>
      <c r="R180" s="48">
        <v>0</v>
      </c>
      <c r="S180" s="48">
        <v>0</v>
      </c>
      <c r="T180" s="48">
        <v>0</v>
      </c>
      <c r="U180" s="48">
        <v>0</v>
      </c>
      <c r="V180" s="48">
        <v>0</v>
      </c>
      <c r="W180" s="48">
        <v>0</v>
      </c>
      <c r="X180" s="42"/>
      <c r="Y180" s="2"/>
    </row>
    <row r="181" spans="1:28" ht="48" customHeight="1" x14ac:dyDescent="0.2">
      <c r="A181" s="47">
        <v>164</v>
      </c>
      <c r="B181" s="50" t="s">
        <v>275</v>
      </c>
      <c r="C181" s="43" t="s">
        <v>205</v>
      </c>
      <c r="D181" s="44" t="s">
        <v>41</v>
      </c>
      <c r="E181" s="44" t="s">
        <v>7</v>
      </c>
      <c r="F181" s="44" t="s">
        <v>39</v>
      </c>
      <c r="G181" s="45" t="s">
        <v>5</v>
      </c>
      <c r="H181" s="46" t="s">
        <v>14</v>
      </c>
      <c r="I181" s="46" t="s">
        <v>10</v>
      </c>
      <c r="J181" s="46" t="s">
        <v>15</v>
      </c>
      <c r="K181" s="43" t="s">
        <v>13</v>
      </c>
      <c r="L181" s="46" t="s">
        <v>5</v>
      </c>
      <c r="M181" s="46" t="s">
        <v>5</v>
      </c>
      <c r="N181" s="46">
        <v>1</v>
      </c>
      <c r="O181" s="53">
        <v>41</v>
      </c>
      <c r="P181" s="47" t="s">
        <v>142</v>
      </c>
      <c r="Q181" s="48">
        <v>610</v>
      </c>
      <c r="R181" s="48">
        <v>580</v>
      </c>
      <c r="S181" s="48">
        <v>750</v>
      </c>
      <c r="T181" s="48">
        <v>750</v>
      </c>
      <c r="U181" s="48">
        <v>1500</v>
      </c>
      <c r="V181" s="48">
        <v>1120</v>
      </c>
      <c r="W181" s="40">
        <f t="shared" ref="W181" si="55">V181/U181*100</f>
        <v>74.666666666666671</v>
      </c>
      <c r="X181" s="47"/>
      <c r="Y181" s="2"/>
    </row>
    <row r="182" spans="1:28" ht="22.5" x14ac:dyDescent="0.2">
      <c r="A182" s="47">
        <v>165</v>
      </c>
      <c r="B182" s="50" t="s">
        <v>275</v>
      </c>
      <c r="C182" s="43" t="s">
        <v>205</v>
      </c>
      <c r="D182" s="44" t="s">
        <v>41</v>
      </c>
      <c r="E182" s="44" t="s">
        <v>7</v>
      </c>
      <c r="F182" s="44" t="s">
        <v>39</v>
      </c>
      <c r="G182" s="45" t="s">
        <v>5</v>
      </c>
      <c r="H182" s="46" t="s">
        <v>14</v>
      </c>
      <c r="I182" s="46" t="s">
        <v>10</v>
      </c>
      <c r="J182" s="46" t="s">
        <v>15</v>
      </c>
      <c r="K182" s="43" t="s">
        <v>13</v>
      </c>
      <c r="L182" s="46" t="s">
        <v>5</v>
      </c>
      <c r="M182" s="46" t="s">
        <v>5</v>
      </c>
      <c r="N182" s="46">
        <v>2</v>
      </c>
      <c r="O182" s="53">
        <v>41</v>
      </c>
      <c r="P182" s="47" t="s">
        <v>150</v>
      </c>
      <c r="Q182" s="48">
        <v>0</v>
      </c>
      <c r="R182" s="48">
        <v>0</v>
      </c>
      <c r="S182" s="48">
        <v>0</v>
      </c>
      <c r="T182" s="48">
        <v>0</v>
      </c>
      <c r="U182" s="48">
        <v>0</v>
      </c>
      <c r="V182" s="48">
        <v>0</v>
      </c>
      <c r="W182" s="48">
        <v>0</v>
      </c>
      <c r="X182" s="42"/>
      <c r="Y182" s="2"/>
    </row>
    <row r="183" spans="1:28" ht="39" customHeight="1" x14ac:dyDescent="0.2">
      <c r="A183" s="47">
        <v>166</v>
      </c>
      <c r="B183" s="50" t="s">
        <v>275</v>
      </c>
      <c r="C183" s="43" t="s">
        <v>205</v>
      </c>
      <c r="D183" s="44" t="s">
        <v>41</v>
      </c>
      <c r="E183" s="44" t="s">
        <v>7</v>
      </c>
      <c r="F183" s="44" t="s">
        <v>39</v>
      </c>
      <c r="G183" s="45" t="s">
        <v>5</v>
      </c>
      <c r="H183" s="46" t="s">
        <v>14</v>
      </c>
      <c r="I183" s="46" t="s">
        <v>10</v>
      </c>
      <c r="J183" s="46" t="s">
        <v>15</v>
      </c>
      <c r="K183" s="43" t="s">
        <v>19</v>
      </c>
      <c r="L183" s="46" t="s">
        <v>5</v>
      </c>
      <c r="M183" s="46" t="s">
        <v>5</v>
      </c>
      <c r="N183" s="46">
        <v>1</v>
      </c>
      <c r="O183" s="53">
        <v>41</v>
      </c>
      <c r="P183" s="47" t="s">
        <v>149</v>
      </c>
      <c r="Q183" s="48">
        <v>390</v>
      </c>
      <c r="R183" s="48">
        <v>0</v>
      </c>
      <c r="S183" s="48">
        <v>440</v>
      </c>
      <c r="T183" s="48">
        <v>440</v>
      </c>
      <c r="U183" s="48">
        <v>0</v>
      </c>
      <c r="V183" s="48">
        <v>0</v>
      </c>
      <c r="W183" s="48">
        <f t="shared" ref="W183" si="56">U183+V183</f>
        <v>0</v>
      </c>
      <c r="X183" s="47" t="s">
        <v>588</v>
      </c>
      <c r="Y183" s="2"/>
    </row>
    <row r="184" spans="1:28" ht="33.75" x14ac:dyDescent="0.2">
      <c r="A184" s="47">
        <v>167</v>
      </c>
      <c r="B184" s="50" t="s">
        <v>275</v>
      </c>
      <c r="C184" s="43" t="s">
        <v>205</v>
      </c>
      <c r="D184" s="44" t="s">
        <v>41</v>
      </c>
      <c r="E184" s="44" t="s">
        <v>7</v>
      </c>
      <c r="F184" s="44" t="s">
        <v>39</v>
      </c>
      <c r="G184" s="45" t="s">
        <v>5</v>
      </c>
      <c r="H184" s="46" t="s">
        <v>14</v>
      </c>
      <c r="I184" s="46" t="s">
        <v>10</v>
      </c>
      <c r="J184" s="46" t="s">
        <v>15</v>
      </c>
      <c r="K184" s="43" t="s">
        <v>19</v>
      </c>
      <c r="L184" s="46" t="s">
        <v>5</v>
      </c>
      <c r="M184" s="46" t="s">
        <v>5</v>
      </c>
      <c r="N184" s="46">
        <v>2</v>
      </c>
      <c r="O184" s="53">
        <v>41</v>
      </c>
      <c r="P184" s="47" t="s">
        <v>148</v>
      </c>
      <c r="Q184" s="48">
        <v>0</v>
      </c>
      <c r="R184" s="48">
        <v>0</v>
      </c>
      <c r="S184" s="48">
        <v>0</v>
      </c>
      <c r="T184" s="48">
        <v>0</v>
      </c>
      <c r="U184" s="48">
        <v>500</v>
      </c>
      <c r="V184" s="48">
        <v>0</v>
      </c>
      <c r="W184" s="40">
        <f t="shared" ref="W184:W186" si="57">V184/U184*100</f>
        <v>0</v>
      </c>
      <c r="X184" s="42" t="s">
        <v>541</v>
      </c>
      <c r="Y184" s="2"/>
    </row>
    <row r="185" spans="1:28" ht="29.25" customHeight="1" x14ac:dyDescent="0.2">
      <c r="A185" s="47">
        <v>168</v>
      </c>
      <c r="B185" s="50" t="s">
        <v>275</v>
      </c>
      <c r="C185" s="43" t="s">
        <v>205</v>
      </c>
      <c r="D185" s="44" t="s">
        <v>41</v>
      </c>
      <c r="E185" s="44" t="s">
        <v>7</v>
      </c>
      <c r="F185" s="44" t="s">
        <v>39</v>
      </c>
      <c r="G185" s="45" t="s">
        <v>5</v>
      </c>
      <c r="H185" s="46" t="s">
        <v>14</v>
      </c>
      <c r="I185" s="46" t="s">
        <v>10</v>
      </c>
      <c r="J185" s="46" t="s">
        <v>15</v>
      </c>
      <c r="K185" s="43" t="s">
        <v>20</v>
      </c>
      <c r="L185" s="46" t="s">
        <v>5</v>
      </c>
      <c r="M185" s="46" t="s">
        <v>5</v>
      </c>
      <c r="N185" s="46"/>
      <c r="O185" s="53">
        <v>41</v>
      </c>
      <c r="P185" s="47" t="s">
        <v>147</v>
      </c>
      <c r="Q185" s="48">
        <v>290</v>
      </c>
      <c r="R185" s="48">
        <v>290</v>
      </c>
      <c r="S185" s="48">
        <v>320</v>
      </c>
      <c r="T185" s="48">
        <v>310</v>
      </c>
      <c r="U185" s="48">
        <v>320</v>
      </c>
      <c r="V185" s="48">
        <v>160</v>
      </c>
      <c r="W185" s="40">
        <f t="shared" si="57"/>
        <v>50</v>
      </c>
      <c r="X185" s="73"/>
      <c r="Y185" s="2"/>
    </row>
    <row r="186" spans="1:28" ht="36.75" customHeight="1" x14ac:dyDescent="0.2">
      <c r="A186" s="47">
        <v>169</v>
      </c>
      <c r="B186" s="50" t="s">
        <v>275</v>
      </c>
      <c r="C186" s="43" t="s">
        <v>205</v>
      </c>
      <c r="D186" s="44" t="s">
        <v>41</v>
      </c>
      <c r="E186" s="44" t="s">
        <v>7</v>
      </c>
      <c r="F186" s="44" t="s">
        <v>39</v>
      </c>
      <c r="G186" s="45" t="s">
        <v>5</v>
      </c>
      <c r="H186" s="46" t="s">
        <v>14</v>
      </c>
      <c r="I186" s="46" t="s">
        <v>10</v>
      </c>
      <c r="J186" s="46" t="s">
        <v>18</v>
      </c>
      <c r="K186" s="43" t="s">
        <v>9</v>
      </c>
      <c r="L186" s="46" t="s">
        <v>5</v>
      </c>
      <c r="M186" s="46" t="s">
        <v>5</v>
      </c>
      <c r="N186" s="46" t="s">
        <v>5</v>
      </c>
      <c r="O186" s="53">
        <v>41</v>
      </c>
      <c r="P186" s="47" t="s">
        <v>146</v>
      </c>
      <c r="Q186" s="48">
        <v>2250</v>
      </c>
      <c r="R186" s="48">
        <v>710</v>
      </c>
      <c r="S186" s="48">
        <v>660</v>
      </c>
      <c r="T186" s="48">
        <v>660</v>
      </c>
      <c r="U186" s="48">
        <v>730</v>
      </c>
      <c r="V186" s="48">
        <v>0</v>
      </c>
      <c r="W186" s="40">
        <f t="shared" si="57"/>
        <v>0</v>
      </c>
      <c r="X186" s="47" t="s">
        <v>541</v>
      </c>
      <c r="Y186" s="2"/>
    </row>
    <row r="187" spans="1:28" ht="22.5" hidden="1" x14ac:dyDescent="0.2">
      <c r="A187" s="47">
        <v>170</v>
      </c>
      <c r="B187" s="50" t="s">
        <v>275</v>
      </c>
      <c r="C187" s="43" t="s">
        <v>205</v>
      </c>
      <c r="D187" s="44" t="s">
        <v>41</v>
      </c>
      <c r="E187" s="44" t="s">
        <v>7</v>
      </c>
      <c r="F187" s="44" t="s">
        <v>39</v>
      </c>
      <c r="G187" s="45" t="s">
        <v>5</v>
      </c>
      <c r="H187" s="46" t="s">
        <v>14</v>
      </c>
      <c r="I187" s="46" t="s">
        <v>10</v>
      </c>
      <c r="J187" s="46" t="s">
        <v>18</v>
      </c>
      <c r="K187" s="43" t="s">
        <v>27</v>
      </c>
      <c r="L187" s="46" t="s">
        <v>5</v>
      </c>
      <c r="M187" s="46" t="s">
        <v>5</v>
      </c>
      <c r="N187" s="46"/>
      <c r="O187" s="53">
        <v>41</v>
      </c>
      <c r="P187" s="47" t="s">
        <v>145</v>
      </c>
      <c r="Q187" s="48"/>
      <c r="R187" s="48"/>
      <c r="S187" s="48"/>
      <c r="T187" s="48"/>
      <c r="U187" s="48"/>
      <c r="V187" s="48"/>
      <c r="W187" s="48"/>
      <c r="X187" s="47" t="s">
        <v>296</v>
      </c>
      <c r="Y187" s="2"/>
    </row>
    <row r="188" spans="1:28" ht="39.75" customHeight="1" x14ac:dyDescent="0.2">
      <c r="A188" s="47">
        <v>171</v>
      </c>
      <c r="B188" s="50" t="s">
        <v>275</v>
      </c>
      <c r="C188" s="43" t="s">
        <v>205</v>
      </c>
      <c r="D188" s="44" t="s">
        <v>41</v>
      </c>
      <c r="E188" s="44" t="s">
        <v>7</v>
      </c>
      <c r="F188" s="44" t="s">
        <v>39</v>
      </c>
      <c r="G188" s="45"/>
      <c r="H188" s="46">
        <v>6</v>
      </c>
      <c r="I188" s="46">
        <v>3</v>
      </c>
      <c r="J188" s="46">
        <v>7</v>
      </c>
      <c r="K188" s="43" t="s">
        <v>13</v>
      </c>
      <c r="L188" s="46"/>
      <c r="M188" s="46"/>
      <c r="N188" s="46"/>
      <c r="O188" s="53">
        <v>41</v>
      </c>
      <c r="P188" s="47" t="s">
        <v>143</v>
      </c>
      <c r="Q188" s="48">
        <v>300</v>
      </c>
      <c r="R188" s="48">
        <v>0</v>
      </c>
      <c r="S188" s="48">
        <v>0</v>
      </c>
      <c r="T188" s="48">
        <v>0</v>
      </c>
      <c r="U188" s="48">
        <v>420</v>
      </c>
      <c r="V188" s="48">
        <v>0</v>
      </c>
      <c r="W188" s="40">
        <f t="shared" ref="W188" si="58">V188/U188*100</f>
        <v>0</v>
      </c>
      <c r="X188" s="47" t="s">
        <v>542</v>
      </c>
      <c r="Y188" s="2"/>
    </row>
    <row r="189" spans="1:28" ht="26.25" customHeight="1" x14ac:dyDescent="0.2">
      <c r="A189" s="47">
        <v>172</v>
      </c>
      <c r="B189" s="50" t="s">
        <v>275</v>
      </c>
      <c r="C189" s="43" t="s">
        <v>205</v>
      </c>
      <c r="D189" s="44" t="s">
        <v>41</v>
      </c>
      <c r="E189" s="44" t="s">
        <v>7</v>
      </c>
      <c r="F189" s="44" t="s">
        <v>39</v>
      </c>
      <c r="G189" s="45" t="s">
        <v>5</v>
      </c>
      <c r="H189" s="46" t="s">
        <v>14</v>
      </c>
      <c r="I189" s="46" t="s">
        <v>10</v>
      </c>
      <c r="J189" s="46" t="s">
        <v>12</v>
      </c>
      <c r="K189" s="43" t="s">
        <v>19</v>
      </c>
      <c r="L189" s="46" t="s">
        <v>5</v>
      </c>
      <c r="M189" s="46" t="s">
        <v>5</v>
      </c>
      <c r="N189" s="46" t="s">
        <v>5</v>
      </c>
      <c r="O189" s="53">
        <v>41</v>
      </c>
      <c r="P189" s="47" t="s">
        <v>144</v>
      </c>
      <c r="Q189" s="48">
        <v>0</v>
      </c>
      <c r="R189" s="48">
        <v>0</v>
      </c>
      <c r="S189" s="48">
        <v>0</v>
      </c>
      <c r="T189" s="48">
        <v>0</v>
      </c>
      <c r="U189" s="48">
        <v>0</v>
      </c>
      <c r="V189" s="48">
        <v>0</v>
      </c>
      <c r="W189" s="48">
        <v>0</v>
      </c>
      <c r="X189" s="42"/>
      <c r="Y189" s="2"/>
    </row>
    <row r="190" spans="1:28" ht="22.5" hidden="1" x14ac:dyDescent="0.2">
      <c r="A190" s="47">
        <v>173</v>
      </c>
      <c r="B190" s="50" t="s">
        <v>275</v>
      </c>
      <c r="C190" s="43" t="s">
        <v>205</v>
      </c>
      <c r="D190" s="44" t="s">
        <v>41</v>
      </c>
      <c r="E190" s="44" t="s">
        <v>7</v>
      </c>
      <c r="F190" s="44" t="s">
        <v>39</v>
      </c>
      <c r="G190" s="45"/>
      <c r="H190" s="46">
        <v>6</v>
      </c>
      <c r="I190" s="46">
        <v>3</v>
      </c>
      <c r="J190" s="46">
        <v>7</v>
      </c>
      <c r="K190" s="43" t="s">
        <v>22</v>
      </c>
      <c r="L190" s="46"/>
      <c r="M190" s="46"/>
      <c r="N190" s="46"/>
      <c r="O190" s="46">
        <v>41</v>
      </c>
      <c r="P190" s="47" t="s">
        <v>151</v>
      </c>
      <c r="Q190" s="48">
        <v>0</v>
      </c>
      <c r="R190" s="48">
        <v>0</v>
      </c>
      <c r="S190" s="48">
        <v>0</v>
      </c>
      <c r="T190" s="48">
        <v>0</v>
      </c>
      <c r="U190" s="48">
        <v>0</v>
      </c>
      <c r="V190" s="48">
        <v>0</v>
      </c>
      <c r="W190" s="48">
        <v>0</v>
      </c>
      <c r="X190" s="47" t="s">
        <v>455</v>
      </c>
      <c r="Y190" s="2"/>
      <c r="Z190" s="6"/>
    </row>
    <row r="191" spans="1:28" ht="33" hidden="1" customHeight="1" x14ac:dyDescent="0.2">
      <c r="A191" s="74">
        <v>176</v>
      </c>
      <c r="B191" s="50" t="s">
        <v>275</v>
      </c>
      <c r="C191" s="43" t="s">
        <v>205</v>
      </c>
      <c r="D191" s="101" t="s">
        <v>41</v>
      </c>
      <c r="E191" s="101" t="s">
        <v>7</v>
      </c>
      <c r="F191" s="101" t="s">
        <v>39</v>
      </c>
      <c r="G191" s="102"/>
      <c r="H191" s="103">
        <v>6</v>
      </c>
      <c r="I191" s="103">
        <v>3</v>
      </c>
      <c r="J191" s="103">
        <v>7</v>
      </c>
      <c r="K191" s="104" t="s">
        <v>33</v>
      </c>
      <c r="L191" s="103"/>
      <c r="M191" s="103"/>
      <c r="N191" s="104" t="s">
        <v>11</v>
      </c>
      <c r="O191" s="103">
        <v>41</v>
      </c>
      <c r="P191" s="105" t="s">
        <v>206</v>
      </c>
      <c r="Q191" s="62"/>
      <c r="R191" s="62"/>
      <c r="S191" s="62"/>
      <c r="T191" s="62"/>
      <c r="U191" s="62"/>
      <c r="V191" s="62"/>
      <c r="W191" s="62"/>
      <c r="X191" s="105"/>
      <c r="Y191" s="2"/>
    </row>
    <row r="192" spans="1:28" ht="56.25" x14ac:dyDescent="0.2">
      <c r="A192" s="65">
        <v>197</v>
      </c>
      <c r="B192" s="106" t="s">
        <v>275</v>
      </c>
      <c r="C192" s="67" t="s">
        <v>205</v>
      </c>
      <c r="D192" s="68" t="s">
        <v>11</v>
      </c>
      <c r="E192" s="68" t="s">
        <v>8</v>
      </c>
      <c r="F192" s="68" t="s">
        <v>8</v>
      </c>
      <c r="G192" s="69"/>
      <c r="H192" s="70">
        <v>7</v>
      </c>
      <c r="I192" s="70">
        <v>1</v>
      </c>
      <c r="J192" s="70">
        <v>3</v>
      </c>
      <c r="K192" s="66" t="s">
        <v>9</v>
      </c>
      <c r="L192" s="70"/>
      <c r="M192" s="70"/>
      <c r="N192" s="70"/>
      <c r="O192" s="70">
        <v>43</v>
      </c>
      <c r="P192" s="65" t="s">
        <v>153</v>
      </c>
      <c r="Q192" s="48">
        <v>1100</v>
      </c>
      <c r="R192" s="48">
        <v>1080</v>
      </c>
      <c r="S192" s="48">
        <v>1100</v>
      </c>
      <c r="T192" s="48">
        <v>1100</v>
      </c>
      <c r="U192" s="48">
        <v>1100</v>
      </c>
      <c r="V192" s="48">
        <v>0</v>
      </c>
      <c r="W192" s="40">
        <f t="shared" ref="W192" si="59">V192/U192*100</f>
        <v>0</v>
      </c>
      <c r="X192" s="54" t="s">
        <v>589</v>
      </c>
      <c r="Y192" s="2"/>
      <c r="Z192" s="6"/>
    </row>
    <row r="193" spans="1:26" x14ac:dyDescent="0.2">
      <c r="A193" s="65">
        <v>200</v>
      </c>
      <c r="B193" s="106" t="s">
        <v>275</v>
      </c>
      <c r="C193" s="67" t="s">
        <v>205</v>
      </c>
      <c r="D193" s="68" t="s">
        <v>11</v>
      </c>
      <c r="E193" s="68" t="s">
        <v>8</v>
      </c>
      <c r="F193" s="68" t="s">
        <v>8</v>
      </c>
      <c r="G193" s="69"/>
      <c r="H193" s="70">
        <v>7</v>
      </c>
      <c r="I193" s="70">
        <v>1</v>
      </c>
      <c r="J193" s="70">
        <v>3</v>
      </c>
      <c r="K193" s="66" t="s">
        <v>20</v>
      </c>
      <c r="L193" s="70"/>
      <c r="M193" s="70"/>
      <c r="N193" s="66" t="s">
        <v>11</v>
      </c>
      <c r="O193" s="70"/>
      <c r="P193" s="65" t="s">
        <v>283</v>
      </c>
      <c r="Q193" s="48">
        <v>300</v>
      </c>
      <c r="R193" s="48">
        <v>0</v>
      </c>
      <c r="S193" s="48">
        <v>0</v>
      </c>
      <c r="T193" s="48">
        <v>0</v>
      </c>
      <c r="U193" s="48">
        <v>0</v>
      </c>
      <c r="V193" s="48">
        <v>0</v>
      </c>
      <c r="W193" s="48">
        <v>0</v>
      </c>
      <c r="X193" s="47" t="s">
        <v>590</v>
      </c>
      <c r="Y193" s="2"/>
    </row>
    <row r="194" spans="1:26" ht="22.5" hidden="1" x14ac:dyDescent="0.2">
      <c r="A194" s="65">
        <v>216</v>
      </c>
      <c r="B194" s="106" t="s">
        <v>275</v>
      </c>
      <c r="C194" s="67" t="s">
        <v>205</v>
      </c>
      <c r="D194" s="68" t="s">
        <v>42</v>
      </c>
      <c r="E194" s="68" t="s">
        <v>15</v>
      </c>
      <c r="F194" s="68" t="s">
        <v>10</v>
      </c>
      <c r="G194" s="69"/>
      <c r="H194" s="70">
        <v>7</v>
      </c>
      <c r="I194" s="70">
        <v>1</v>
      </c>
      <c r="J194" s="70">
        <v>6</v>
      </c>
      <c r="K194" s="66"/>
      <c r="L194" s="70"/>
      <c r="M194" s="70"/>
      <c r="N194" s="66" t="s">
        <v>189</v>
      </c>
      <c r="O194" s="70">
        <v>43</v>
      </c>
      <c r="P194" s="65" t="s">
        <v>286</v>
      </c>
      <c r="Q194" s="48"/>
      <c r="R194" s="48"/>
      <c r="S194" s="48"/>
      <c r="T194" s="48"/>
      <c r="U194" s="48"/>
      <c r="V194" s="48"/>
      <c r="W194" s="48"/>
      <c r="X194" s="47"/>
      <c r="Y194" s="2"/>
    </row>
    <row r="195" spans="1:26" ht="22.5" x14ac:dyDescent="0.2">
      <c r="A195" s="47"/>
      <c r="B195" s="50"/>
      <c r="C195" s="43"/>
      <c r="D195" s="44"/>
      <c r="E195" s="44"/>
      <c r="F195" s="44"/>
      <c r="G195" s="45"/>
      <c r="H195" s="45">
        <v>6</v>
      </c>
      <c r="I195" s="45">
        <v>3</v>
      </c>
      <c r="J195" s="45">
        <v>0</v>
      </c>
      <c r="K195" s="44"/>
      <c r="L195" s="45"/>
      <c r="M195" s="45"/>
      <c r="N195" s="45"/>
      <c r="O195" s="45"/>
      <c r="P195" s="55" t="s">
        <v>484</v>
      </c>
      <c r="Q195" s="56">
        <f t="shared" ref="Q195:V195" si="60">SUM(Q171:Q191)</f>
        <v>79600</v>
      </c>
      <c r="R195" s="56">
        <f t="shared" si="60"/>
        <v>118960</v>
      </c>
      <c r="S195" s="56">
        <f t="shared" si="60"/>
        <v>124020</v>
      </c>
      <c r="T195" s="56">
        <f t="shared" si="60"/>
        <v>104550</v>
      </c>
      <c r="U195" s="56">
        <f t="shared" si="60"/>
        <v>55830</v>
      </c>
      <c r="V195" s="56">
        <f t="shared" si="60"/>
        <v>24860</v>
      </c>
      <c r="W195" s="57">
        <f t="shared" ref="W195:W197" si="61">V195/U195*100</f>
        <v>44.528031524270105</v>
      </c>
      <c r="X195" s="47"/>
      <c r="Y195" s="2"/>
    </row>
    <row r="196" spans="1:26" ht="33.75" x14ac:dyDescent="0.2">
      <c r="A196" s="95"/>
      <c r="B196" s="106"/>
      <c r="C196" s="67"/>
      <c r="D196" s="88"/>
      <c r="E196" s="88"/>
      <c r="F196" s="88"/>
      <c r="G196" s="89"/>
      <c r="H196" s="89">
        <v>7</v>
      </c>
      <c r="I196" s="89">
        <v>1</v>
      </c>
      <c r="J196" s="89">
        <v>0</v>
      </c>
      <c r="K196" s="88"/>
      <c r="L196" s="89"/>
      <c r="M196" s="89"/>
      <c r="N196" s="89"/>
      <c r="O196" s="89"/>
      <c r="P196" s="87" t="s">
        <v>490</v>
      </c>
      <c r="Q196" s="56">
        <f t="shared" ref="Q196:V196" si="62">SUM(Q192:Q194)</f>
        <v>1400</v>
      </c>
      <c r="R196" s="56">
        <f t="shared" si="62"/>
        <v>1080</v>
      </c>
      <c r="S196" s="56">
        <f t="shared" si="62"/>
        <v>1100</v>
      </c>
      <c r="T196" s="56">
        <f t="shared" si="62"/>
        <v>1100</v>
      </c>
      <c r="U196" s="56">
        <f t="shared" si="62"/>
        <v>1100</v>
      </c>
      <c r="V196" s="56">
        <f t="shared" si="62"/>
        <v>0</v>
      </c>
      <c r="W196" s="57">
        <f t="shared" si="61"/>
        <v>0</v>
      </c>
      <c r="X196" s="47"/>
      <c r="Y196" s="2"/>
    </row>
    <row r="197" spans="1:26" x14ac:dyDescent="0.2">
      <c r="A197" s="47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55" t="s">
        <v>325</v>
      </c>
      <c r="Q197" s="59">
        <f t="shared" ref="Q197:V197" si="63">SUM(Q171:Q194)</f>
        <v>81000</v>
      </c>
      <c r="R197" s="59">
        <f t="shared" si="63"/>
        <v>120040</v>
      </c>
      <c r="S197" s="59">
        <f t="shared" si="63"/>
        <v>125120</v>
      </c>
      <c r="T197" s="59">
        <f t="shared" si="63"/>
        <v>105650</v>
      </c>
      <c r="U197" s="59">
        <f t="shared" si="63"/>
        <v>56930</v>
      </c>
      <c r="V197" s="59">
        <f t="shared" si="63"/>
        <v>24860</v>
      </c>
      <c r="W197" s="57">
        <f t="shared" si="61"/>
        <v>43.667662041103114</v>
      </c>
      <c r="X197" s="46"/>
    </row>
    <row r="198" spans="1:26" ht="13.5" thickBot="1" x14ac:dyDescent="0.25">
      <c r="A198" s="60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60"/>
      <c r="Q198" s="11"/>
      <c r="R198" s="11"/>
      <c r="S198" s="11"/>
      <c r="T198" s="11"/>
      <c r="U198" s="11"/>
      <c r="V198" s="11"/>
      <c r="W198" s="11"/>
      <c r="X198" s="11"/>
    </row>
    <row r="199" spans="1:26" ht="13.5" thickBot="1" x14ac:dyDescent="0.25">
      <c r="A199" s="6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47" t="s">
        <v>183</v>
      </c>
      <c r="Q199" s="62">
        <f t="shared" ref="Q199:V199" si="64">SUM(Q171:Q191)</f>
        <v>79600</v>
      </c>
      <c r="R199" s="62">
        <f t="shared" si="64"/>
        <v>118960</v>
      </c>
      <c r="S199" s="62">
        <f t="shared" si="64"/>
        <v>124020</v>
      </c>
      <c r="T199" s="62">
        <f t="shared" si="64"/>
        <v>104550</v>
      </c>
      <c r="U199" s="62">
        <f t="shared" si="64"/>
        <v>55830</v>
      </c>
      <c r="V199" s="62">
        <f t="shared" si="64"/>
        <v>24860</v>
      </c>
      <c r="W199" s="63">
        <f t="shared" ref="W199:W200" si="65">V199/U199*100</f>
        <v>44.528031524270105</v>
      </c>
      <c r="X199" s="46"/>
    </row>
    <row r="200" spans="1:26" ht="13.5" thickBot="1" x14ac:dyDescent="0.25">
      <c r="A200" s="64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47" t="s">
        <v>184</v>
      </c>
      <c r="Q200" s="62">
        <f t="shared" ref="Q200:V200" si="66">SUM(Q192:Q194)</f>
        <v>1400</v>
      </c>
      <c r="R200" s="62">
        <f t="shared" si="66"/>
        <v>1080</v>
      </c>
      <c r="S200" s="62">
        <f t="shared" si="66"/>
        <v>1100</v>
      </c>
      <c r="T200" s="62">
        <f t="shared" si="66"/>
        <v>1100</v>
      </c>
      <c r="U200" s="62">
        <f t="shared" si="66"/>
        <v>1100</v>
      </c>
      <c r="V200" s="62">
        <f t="shared" si="66"/>
        <v>0</v>
      </c>
      <c r="W200" s="40">
        <f t="shared" si="65"/>
        <v>0</v>
      </c>
      <c r="X200" s="46"/>
    </row>
    <row r="201" spans="1:26" x14ac:dyDescent="0.2">
      <c r="A201" s="60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60"/>
      <c r="Q201" s="11"/>
      <c r="R201" s="11"/>
      <c r="S201" s="11"/>
      <c r="T201" s="11"/>
      <c r="U201" s="11"/>
      <c r="V201" s="11"/>
      <c r="W201" s="11"/>
      <c r="X201" s="11"/>
    </row>
    <row r="202" spans="1:26" ht="13.5" thickBot="1" x14ac:dyDescent="0.25">
      <c r="A202" s="60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60"/>
      <c r="Q202" s="11"/>
      <c r="R202" s="11"/>
      <c r="S202" s="11"/>
      <c r="T202" s="11"/>
      <c r="U202" s="11"/>
      <c r="V202" s="11"/>
      <c r="W202" s="11"/>
      <c r="X202" s="11"/>
    </row>
    <row r="203" spans="1:26" ht="91.5" customHeight="1" thickBot="1" x14ac:dyDescent="0.25">
      <c r="A203" s="12"/>
      <c r="B203" s="13"/>
      <c r="C203" s="14"/>
      <c r="D203" s="15"/>
      <c r="E203" s="15"/>
      <c r="F203" s="15"/>
      <c r="G203" s="16"/>
      <c r="H203" s="17"/>
      <c r="I203" s="17"/>
      <c r="J203" s="17"/>
      <c r="K203" s="18"/>
      <c r="L203" s="17"/>
      <c r="M203" s="17"/>
      <c r="N203" s="17"/>
      <c r="O203" s="19"/>
      <c r="P203" s="20" t="s">
        <v>361</v>
      </c>
      <c r="Q203" s="21" t="s">
        <v>456</v>
      </c>
      <c r="R203" s="21" t="s">
        <v>456</v>
      </c>
      <c r="S203" s="22" t="s">
        <v>425</v>
      </c>
      <c r="T203" s="22" t="s">
        <v>424</v>
      </c>
      <c r="U203" s="22" t="s">
        <v>382</v>
      </c>
      <c r="V203" s="21" t="s">
        <v>456</v>
      </c>
      <c r="W203" s="21" t="s">
        <v>530</v>
      </c>
      <c r="X203" s="22" t="s">
        <v>523</v>
      </c>
      <c r="Y203" s="6"/>
    </row>
    <row r="204" spans="1:26" ht="45.75" thickBot="1" x14ac:dyDescent="0.25">
      <c r="A204" s="23" t="s">
        <v>55</v>
      </c>
      <c r="B204" s="24" t="s">
        <v>233</v>
      </c>
      <c r="C204" s="25" t="s">
        <v>0</v>
      </c>
      <c r="D204" s="26" t="s">
        <v>238</v>
      </c>
      <c r="E204" s="26" t="s">
        <v>237</v>
      </c>
      <c r="F204" s="26" t="s">
        <v>236</v>
      </c>
      <c r="G204" s="27" t="s">
        <v>235</v>
      </c>
      <c r="H204" s="28" t="s">
        <v>254</v>
      </c>
      <c r="I204" s="28" t="s">
        <v>255</v>
      </c>
      <c r="J204" s="28" t="s">
        <v>256</v>
      </c>
      <c r="K204" s="29" t="s">
        <v>257</v>
      </c>
      <c r="L204" s="28" t="s">
        <v>1</v>
      </c>
      <c r="M204" s="28" t="s">
        <v>2</v>
      </c>
      <c r="N204" s="28" t="s">
        <v>3</v>
      </c>
      <c r="O204" s="30" t="s">
        <v>56</v>
      </c>
      <c r="P204" s="31" t="s">
        <v>322</v>
      </c>
      <c r="Q204" s="32">
        <v>2022</v>
      </c>
      <c r="R204" s="32">
        <v>2023</v>
      </c>
      <c r="S204" s="32">
        <v>2024</v>
      </c>
      <c r="T204" s="32">
        <v>2024</v>
      </c>
      <c r="U204" s="32">
        <v>2025</v>
      </c>
      <c r="V204" s="32" t="s">
        <v>531</v>
      </c>
      <c r="W204" s="32">
        <v>2025</v>
      </c>
      <c r="X204" s="33" t="s">
        <v>524</v>
      </c>
    </row>
    <row r="205" spans="1:26" ht="22.5" x14ac:dyDescent="0.2">
      <c r="A205" s="47">
        <v>73</v>
      </c>
      <c r="B205" s="43" t="s">
        <v>273</v>
      </c>
      <c r="C205" s="46" t="s">
        <v>340</v>
      </c>
      <c r="D205" s="44" t="s">
        <v>11</v>
      </c>
      <c r="E205" s="44" t="s">
        <v>8</v>
      </c>
      <c r="F205" s="44" t="s">
        <v>8</v>
      </c>
      <c r="G205" s="45"/>
      <c r="H205" s="46">
        <v>6</v>
      </c>
      <c r="I205" s="46">
        <v>3</v>
      </c>
      <c r="J205" s="46">
        <v>7</v>
      </c>
      <c r="K205" s="43" t="s">
        <v>22</v>
      </c>
      <c r="L205" s="46"/>
      <c r="M205" s="46"/>
      <c r="N205" s="46">
        <v>1</v>
      </c>
      <c r="O205" s="46">
        <v>41</v>
      </c>
      <c r="P205" s="47" t="s">
        <v>240</v>
      </c>
      <c r="Q205" s="48">
        <v>330</v>
      </c>
      <c r="R205" s="48">
        <v>360</v>
      </c>
      <c r="S205" s="48">
        <v>640</v>
      </c>
      <c r="T205" s="48">
        <v>640</v>
      </c>
      <c r="U205" s="48">
        <v>700</v>
      </c>
      <c r="V205" s="48">
        <v>590</v>
      </c>
      <c r="W205" s="40">
        <f t="shared" ref="W205:W211" si="67">V205/U205*100</f>
        <v>84.285714285714292</v>
      </c>
      <c r="X205" s="47"/>
      <c r="Y205" s="2"/>
    </row>
    <row r="206" spans="1:26" ht="36.75" customHeight="1" x14ac:dyDescent="0.2">
      <c r="A206" s="47">
        <v>289</v>
      </c>
      <c r="B206" s="43" t="s">
        <v>273</v>
      </c>
      <c r="C206" s="43" t="s">
        <v>205</v>
      </c>
      <c r="D206" s="44" t="s">
        <v>43</v>
      </c>
      <c r="E206" s="44" t="s">
        <v>8</v>
      </c>
      <c r="F206" s="44" t="s">
        <v>39</v>
      </c>
      <c r="G206" s="45"/>
      <c r="H206" s="46" t="s">
        <v>14</v>
      </c>
      <c r="I206" s="46" t="s">
        <v>10</v>
      </c>
      <c r="J206" s="46" t="s">
        <v>12</v>
      </c>
      <c r="K206" s="43" t="s">
        <v>22</v>
      </c>
      <c r="L206" s="46" t="s">
        <v>5</v>
      </c>
      <c r="M206" s="46" t="s">
        <v>5</v>
      </c>
      <c r="N206" s="43" t="s">
        <v>11</v>
      </c>
      <c r="O206" s="46">
        <v>41</v>
      </c>
      <c r="P206" s="47" t="s">
        <v>267</v>
      </c>
      <c r="Q206" s="48">
        <v>37380</v>
      </c>
      <c r="R206" s="48">
        <v>41590</v>
      </c>
      <c r="S206" s="48">
        <v>43450</v>
      </c>
      <c r="T206" s="48">
        <v>43440</v>
      </c>
      <c r="U206" s="48">
        <v>44000</v>
      </c>
      <c r="V206" s="48">
        <v>20240</v>
      </c>
      <c r="W206" s="40">
        <f t="shared" si="67"/>
        <v>46</v>
      </c>
      <c r="X206" s="47"/>
      <c r="Y206" s="2"/>
      <c r="Z206" s="6"/>
    </row>
    <row r="207" spans="1:26" ht="45.75" customHeight="1" x14ac:dyDescent="0.2">
      <c r="A207" s="47">
        <v>290</v>
      </c>
      <c r="B207" s="43" t="s">
        <v>273</v>
      </c>
      <c r="C207" s="43" t="s">
        <v>205</v>
      </c>
      <c r="D207" s="44" t="s">
        <v>43</v>
      </c>
      <c r="E207" s="44" t="s">
        <v>15</v>
      </c>
      <c r="F207" s="44" t="s">
        <v>39</v>
      </c>
      <c r="G207" s="45" t="s">
        <v>5</v>
      </c>
      <c r="H207" s="46" t="s">
        <v>14</v>
      </c>
      <c r="I207" s="46" t="s">
        <v>10</v>
      </c>
      <c r="J207" s="46" t="s">
        <v>12</v>
      </c>
      <c r="K207" s="43" t="s">
        <v>22</v>
      </c>
      <c r="L207" s="46" t="s">
        <v>5</v>
      </c>
      <c r="M207" s="46" t="s">
        <v>5</v>
      </c>
      <c r="N207" s="43" t="s">
        <v>11</v>
      </c>
      <c r="O207" s="46">
        <v>41</v>
      </c>
      <c r="P207" s="47" t="s">
        <v>161</v>
      </c>
      <c r="Q207" s="48">
        <v>0</v>
      </c>
      <c r="R207" s="48">
        <v>0</v>
      </c>
      <c r="S207" s="48">
        <v>400</v>
      </c>
      <c r="T207" s="48">
        <v>0</v>
      </c>
      <c r="U207" s="48">
        <v>400</v>
      </c>
      <c r="V207" s="48">
        <v>0</v>
      </c>
      <c r="W207" s="40">
        <f t="shared" si="67"/>
        <v>0</v>
      </c>
      <c r="X207" s="54"/>
      <c r="Y207" s="2"/>
    </row>
    <row r="208" spans="1:26" ht="66" customHeight="1" x14ac:dyDescent="0.2">
      <c r="A208" s="47"/>
      <c r="B208" s="43"/>
      <c r="C208" s="43"/>
      <c r="D208" s="44"/>
      <c r="E208" s="44"/>
      <c r="F208" s="44"/>
      <c r="G208" s="45"/>
      <c r="H208" s="45">
        <v>6</v>
      </c>
      <c r="I208" s="45">
        <v>3</v>
      </c>
      <c r="J208" s="45">
        <v>0</v>
      </c>
      <c r="K208" s="44"/>
      <c r="L208" s="45"/>
      <c r="M208" s="45"/>
      <c r="N208" s="45"/>
      <c r="O208" s="45"/>
      <c r="P208" s="55" t="s">
        <v>491</v>
      </c>
      <c r="Q208" s="56">
        <f t="shared" ref="Q208:V208" si="68">SUM(Q205:Q207)</f>
        <v>37710</v>
      </c>
      <c r="R208" s="56">
        <f t="shared" si="68"/>
        <v>41950</v>
      </c>
      <c r="S208" s="56">
        <f t="shared" si="68"/>
        <v>44490</v>
      </c>
      <c r="T208" s="56">
        <f t="shared" si="68"/>
        <v>44080</v>
      </c>
      <c r="U208" s="56">
        <f t="shared" si="68"/>
        <v>45100</v>
      </c>
      <c r="V208" s="56">
        <f t="shared" si="68"/>
        <v>20830</v>
      </c>
      <c r="W208" s="57">
        <f t="shared" si="67"/>
        <v>46.186252771618626</v>
      </c>
      <c r="X208" s="54"/>
      <c r="Y208" s="2"/>
    </row>
    <row r="209" spans="1:27" x14ac:dyDescent="0.2">
      <c r="A209" s="47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55" t="s">
        <v>325</v>
      </c>
      <c r="Q209" s="59">
        <f t="shared" ref="Q209:V209" si="69">SUM(Q205:Q207)</f>
        <v>37710</v>
      </c>
      <c r="R209" s="59">
        <f t="shared" si="69"/>
        <v>41950</v>
      </c>
      <c r="S209" s="59">
        <f t="shared" si="69"/>
        <v>44490</v>
      </c>
      <c r="T209" s="59">
        <f t="shared" si="69"/>
        <v>44080</v>
      </c>
      <c r="U209" s="59">
        <f t="shared" si="69"/>
        <v>45100</v>
      </c>
      <c r="V209" s="59">
        <f t="shared" si="69"/>
        <v>20830</v>
      </c>
      <c r="W209" s="57">
        <f t="shared" si="67"/>
        <v>46.186252771618626</v>
      </c>
      <c r="X209" s="46"/>
    </row>
    <row r="210" spans="1:27" ht="13.5" thickBot="1" x14ac:dyDescent="0.25">
      <c r="A210" s="60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60"/>
      <c r="Q210" s="11"/>
      <c r="R210" s="11"/>
      <c r="S210" s="11"/>
      <c r="T210" s="11"/>
      <c r="U210" s="11"/>
      <c r="V210" s="11"/>
      <c r="W210" s="11"/>
      <c r="X210" s="11"/>
    </row>
    <row r="211" spans="1:27" ht="13.5" thickBot="1" x14ac:dyDescent="0.25">
      <c r="A211" s="6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47" t="s">
        <v>183</v>
      </c>
      <c r="Q211" s="62">
        <f t="shared" ref="Q211:V211" si="70">Q209</f>
        <v>37710</v>
      </c>
      <c r="R211" s="62">
        <f t="shared" si="70"/>
        <v>41950</v>
      </c>
      <c r="S211" s="62">
        <f t="shared" si="70"/>
        <v>44490</v>
      </c>
      <c r="T211" s="62">
        <f t="shared" si="70"/>
        <v>44080</v>
      </c>
      <c r="U211" s="62">
        <f t="shared" si="70"/>
        <v>45100</v>
      </c>
      <c r="V211" s="62">
        <f t="shared" si="70"/>
        <v>20830</v>
      </c>
      <c r="W211" s="63">
        <f t="shared" si="67"/>
        <v>46.186252771618626</v>
      </c>
      <c r="X211" s="46"/>
    </row>
    <row r="212" spans="1:27" ht="13.5" thickBot="1" x14ac:dyDescent="0.25">
      <c r="A212" s="64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47" t="s">
        <v>184</v>
      </c>
      <c r="Q212" s="62"/>
      <c r="R212" s="62"/>
      <c r="S212" s="62"/>
      <c r="T212" s="62"/>
      <c r="U212" s="62"/>
      <c r="V212" s="62"/>
      <c r="W212" s="62"/>
      <c r="X212" s="46"/>
    </row>
    <row r="213" spans="1:27" x14ac:dyDescent="0.2">
      <c r="A213" s="60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60"/>
      <c r="Q213" s="11"/>
      <c r="R213" s="11"/>
      <c r="S213" s="11"/>
      <c r="T213" s="11"/>
      <c r="U213" s="11"/>
      <c r="V213" s="11"/>
      <c r="W213" s="11"/>
      <c r="X213" s="11"/>
    </row>
    <row r="214" spans="1:27" ht="13.5" thickBot="1" x14ac:dyDescent="0.25">
      <c r="A214" s="60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60"/>
      <c r="Q214" s="11"/>
      <c r="R214" s="11"/>
      <c r="S214" s="11"/>
      <c r="T214" s="11"/>
      <c r="U214" s="11"/>
      <c r="V214" s="11"/>
      <c r="W214" s="11"/>
      <c r="X214" s="11"/>
    </row>
    <row r="215" spans="1:27" ht="87" customHeight="1" thickBot="1" x14ac:dyDescent="0.25">
      <c r="A215" s="12"/>
      <c r="B215" s="13"/>
      <c r="C215" s="14"/>
      <c r="D215" s="15"/>
      <c r="E215" s="15"/>
      <c r="F215" s="15"/>
      <c r="G215" s="16"/>
      <c r="H215" s="17"/>
      <c r="I215" s="17"/>
      <c r="J215" s="17"/>
      <c r="K215" s="18"/>
      <c r="L215" s="17"/>
      <c r="M215" s="17"/>
      <c r="N215" s="17"/>
      <c r="O215" s="107"/>
      <c r="P215" s="20" t="s">
        <v>361</v>
      </c>
      <c r="Q215" s="21" t="s">
        <v>456</v>
      </c>
      <c r="R215" s="21" t="s">
        <v>456</v>
      </c>
      <c r="S215" s="22" t="s">
        <v>425</v>
      </c>
      <c r="T215" s="22" t="s">
        <v>424</v>
      </c>
      <c r="U215" s="22" t="s">
        <v>382</v>
      </c>
      <c r="V215" s="21" t="s">
        <v>456</v>
      </c>
      <c r="W215" s="21" t="s">
        <v>530</v>
      </c>
      <c r="X215" s="22" t="s">
        <v>523</v>
      </c>
      <c r="Y215" s="6"/>
    </row>
    <row r="216" spans="1:27" ht="45.75" thickBot="1" x14ac:dyDescent="0.25">
      <c r="A216" s="23" t="s">
        <v>55</v>
      </c>
      <c r="B216" s="108" t="s">
        <v>233</v>
      </c>
      <c r="C216" s="25" t="s">
        <v>0</v>
      </c>
      <c r="D216" s="26" t="s">
        <v>238</v>
      </c>
      <c r="E216" s="26" t="s">
        <v>237</v>
      </c>
      <c r="F216" s="26" t="s">
        <v>236</v>
      </c>
      <c r="G216" s="27" t="s">
        <v>235</v>
      </c>
      <c r="H216" s="28" t="s">
        <v>254</v>
      </c>
      <c r="I216" s="28" t="s">
        <v>255</v>
      </c>
      <c r="J216" s="28" t="s">
        <v>256</v>
      </c>
      <c r="K216" s="29" t="s">
        <v>257</v>
      </c>
      <c r="L216" s="28" t="s">
        <v>1</v>
      </c>
      <c r="M216" s="28" t="s">
        <v>2</v>
      </c>
      <c r="N216" s="28" t="s">
        <v>3</v>
      </c>
      <c r="O216" s="30" t="s">
        <v>56</v>
      </c>
      <c r="P216" s="31" t="s">
        <v>321</v>
      </c>
      <c r="Q216" s="32">
        <v>2022</v>
      </c>
      <c r="R216" s="32">
        <v>2023</v>
      </c>
      <c r="S216" s="32">
        <v>2024</v>
      </c>
      <c r="T216" s="32">
        <v>2024</v>
      </c>
      <c r="U216" s="32">
        <v>2025</v>
      </c>
      <c r="V216" s="32" t="s">
        <v>531</v>
      </c>
      <c r="W216" s="32">
        <v>2025</v>
      </c>
      <c r="X216" s="33" t="s">
        <v>524</v>
      </c>
    </row>
    <row r="217" spans="1:27" ht="38.25" hidden="1" customHeight="1" x14ac:dyDescent="0.2">
      <c r="A217" s="42">
        <v>135</v>
      </c>
      <c r="B217" s="100" t="s">
        <v>285</v>
      </c>
      <c r="C217" s="50" t="s">
        <v>205</v>
      </c>
      <c r="D217" s="51" t="s">
        <v>11</v>
      </c>
      <c r="E217" s="51" t="s">
        <v>12</v>
      </c>
      <c r="F217" s="51" t="s">
        <v>39</v>
      </c>
      <c r="G217" s="52"/>
      <c r="H217" s="53">
        <v>6</v>
      </c>
      <c r="I217" s="53">
        <v>5</v>
      </c>
      <c r="J217" s="53">
        <v>1</v>
      </c>
      <c r="K217" s="50" t="s">
        <v>19</v>
      </c>
      <c r="L217" s="53"/>
      <c r="M217" s="53"/>
      <c r="N217" s="50" t="s">
        <v>41</v>
      </c>
      <c r="O217" s="53">
        <v>41</v>
      </c>
      <c r="P217" s="42" t="s">
        <v>356</v>
      </c>
      <c r="Q217" s="48"/>
      <c r="R217" s="48"/>
      <c r="S217" s="48"/>
      <c r="T217" s="48"/>
      <c r="U217" s="48"/>
      <c r="V217" s="48"/>
      <c r="W217" s="48"/>
      <c r="X217" s="47" t="s">
        <v>386</v>
      </c>
    </row>
    <row r="218" spans="1:27" ht="135" customHeight="1" x14ac:dyDescent="0.2">
      <c r="A218" s="47">
        <v>140</v>
      </c>
      <c r="B218" s="43" t="s">
        <v>285</v>
      </c>
      <c r="C218" s="46" t="s">
        <v>340</v>
      </c>
      <c r="D218" s="44" t="s">
        <v>11</v>
      </c>
      <c r="E218" s="44" t="s">
        <v>12</v>
      </c>
      <c r="F218" s="44" t="s">
        <v>39</v>
      </c>
      <c r="G218" s="45"/>
      <c r="H218" s="46">
        <v>6</v>
      </c>
      <c r="I218" s="46">
        <v>5</v>
      </c>
      <c r="J218" s="46">
        <v>1</v>
      </c>
      <c r="K218" s="43" t="s">
        <v>19</v>
      </c>
      <c r="L218" s="45"/>
      <c r="M218" s="45"/>
      <c r="N218" s="45">
        <v>6</v>
      </c>
      <c r="O218" s="45">
        <v>41</v>
      </c>
      <c r="P218" s="47" t="s">
        <v>383</v>
      </c>
      <c r="Q218" s="48">
        <v>920</v>
      </c>
      <c r="R218" s="48">
        <v>2260</v>
      </c>
      <c r="S218" s="48">
        <v>2280</v>
      </c>
      <c r="T218" s="48">
        <v>1940</v>
      </c>
      <c r="U218" s="48">
        <v>1450</v>
      </c>
      <c r="V218" s="48">
        <v>470</v>
      </c>
      <c r="W218" s="40">
        <f t="shared" ref="W218:W219" si="71">V218/U218*100</f>
        <v>32.41379310344827</v>
      </c>
      <c r="X218" s="47" t="s">
        <v>591</v>
      </c>
    </row>
    <row r="219" spans="1:27" ht="202.5" x14ac:dyDescent="0.2">
      <c r="A219" s="65">
        <v>209</v>
      </c>
      <c r="B219" s="66" t="s">
        <v>285</v>
      </c>
      <c r="C219" s="67" t="s">
        <v>205</v>
      </c>
      <c r="D219" s="68" t="s">
        <v>42</v>
      </c>
      <c r="E219" s="68" t="s">
        <v>15</v>
      </c>
      <c r="F219" s="68" t="s">
        <v>10</v>
      </c>
      <c r="G219" s="69" t="s">
        <v>5</v>
      </c>
      <c r="H219" s="70" t="s">
        <v>12</v>
      </c>
      <c r="I219" s="70" t="s">
        <v>8</v>
      </c>
      <c r="J219" s="70" t="s">
        <v>14</v>
      </c>
      <c r="K219" s="66"/>
      <c r="L219" s="70"/>
      <c r="M219" s="70"/>
      <c r="N219" s="66" t="s">
        <v>42</v>
      </c>
      <c r="O219" s="70">
        <v>43</v>
      </c>
      <c r="P219" s="65" t="s">
        <v>85</v>
      </c>
      <c r="Q219" s="48">
        <v>0</v>
      </c>
      <c r="R219" s="48">
        <v>0</v>
      </c>
      <c r="S219" s="48">
        <v>20500</v>
      </c>
      <c r="T219" s="48">
        <v>11520</v>
      </c>
      <c r="U219" s="48">
        <f>15000+5000+3000+40000+5000+22000+3000</f>
        <v>93000</v>
      </c>
      <c r="V219" s="48">
        <v>0</v>
      </c>
      <c r="W219" s="40">
        <f t="shared" si="71"/>
        <v>0</v>
      </c>
      <c r="X219" s="47" t="s">
        <v>543</v>
      </c>
      <c r="Y219" s="2"/>
      <c r="Z219" s="6"/>
    </row>
    <row r="220" spans="1:27" hidden="1" x14ac:dyDescent="0.2">
      <c r="A220" s="65">
        <v>221</v>
      </c>
      <c r="B220" s="66" t="s">
        <v>285</v>
      </c>
      <c r="C220" s="67" t="s">
        <v>205</v>
      </c>
      <c r="D220" s="68" t="s">
        <v>42</v>
      </c>
      <c r="E220" s="68" t="s">
        <v>15</v>
      </c>
      <c r="F220" s="68" t="s">
        <v>10</v>
      </c>
      <c r="G220" s="69" t="s">
        <v>5</v>
      </c>
      <c r="H220" s="70" t="s">
        <v>12</v>
      </c>
      <c r="I220" s="70" t="s">
        <v>8</v>
      </c>
      <c r="J220" s="70" t="s">
        <v>12</v>
      </c>
      <c r="K220" s="66" t="s">
        <v>13</v>
      </c>
      <c r="L220" s="70" t="s">
        <v>5</v>
      </c>
      <c r="M220" s="70" t="s">
        <v>5</v>
      </c>
      <c r="N220" s="66" t="s">
        <v>40</v>
      </c>
      <c r="O220" s="70">
        <v>43</v>
      </c>
      <c r="P220" s="65" t="s">
        <v>218</v>
      </c>
      <c r="Q220" s="48"/>
      <c r="R220" s="48"/>
      <c r="S220" s="48"/>
      <c r="T220" s="48"/>
      <c r="U220" s="48"/>
      <c r="V220" s="48"/>
      <c r="W220" s="48"/>
      <c r="X220" s="47"/>
      <c r="Y220" s="2"/>
    </row>
    <row r="221" spans="1:27" ht="123.75" x14ac:dyDescent="0.2">
      <c r="A221" s="65">
        <v>222</v>
      </c>
      <c r="B221" s="66" t="s">
        <v>285</v>
      </c>
      <c r="C221" s="67" t="s">
        <v>205</v>
      </c>
      <c r="D221" s="68" t="s">
        <v>42</v>
      </c>
      <c r="E221" s="68" t="s">
        <v>15</v>
      </c>
      <c r="F221" s="68" t="s">
        <v>10</v>
      </c>
      <c r="G221" s="69"/>
      <c r="H221" s="70">
        <v>7</v>
      </c>
      <c r="I221" s="70">
        <v>1</v>
      </c>
      <c r="J221" s="70">
        <v>7</v>
      </c>
      <c r="K221" s="66" t="s">
        <v>13</v>
      </c>
      <c r="L221" s="70"/>
      <c r="M221" s="70"/>
      <c r="N221" s="70">
        <v>17</v>
      </c>
      <c r="O221" s="70">
        <v>43</v>
      </c>
      <c r="P221" s="65" t="s">
        <v>243</v>
      </c>
      <c r="Q221" s="48">
        <v>2250</v>
      </c>
      <c r="R221" s="48">
        <v>160</v>
      </c>
      <c r="S221" s="48">
        <v>6350</v>
      </c>
      <c r="T221" s="48">
        <v>3380</v>
      </c>
      <c r="U221" s="48">
        <f>6000+2000+10000+2000</f>
        <v>20000</v>
      </c>
      <c r="V221" s="48">
        <v>160</v>
      </c>
      <c r="W221" s="40">
        <f t="shared" ref="W221" si="72">V221/U221*100</f>
        <v>0.8</v>
      </c>
      <c r="X221" s="47" t="s">
        <v>592</v>
      </c>
      <c r="Y221" s="2"/>
    </row>
    <row r="222" spans="1:27" ht="78.75" hidden="1" x14ac:dyDescent="0.2">
      <c r="A222" s="65">
        <v>235</v>
      </c>
      <c r="B222" s="66" t="s">
        <v>285</v>
      </c>
      <c r="C222" s="67" t="s">
        <v>205</v>
      </c>
      <c r="D222" s="68" t="s">
        <v>42</v>
      </c>
      <c r="E222" s="68" t="s">
        <v>15</v>
      </c>
      <c r="F222" s="68" t="s">
        <v>10</v>
      </c>
      <c r="G222" s="69" t="s">
        <v>5</v>
      </c>
      <c r="H222" s="70" t="s">
        <v>12</v>
      </c>
      <c r="I222" s="70" t="s">
        <v>8</v>
      </c>
      <c r="J222" s="70" t="s">
        <v>12</v>
      </c>
      <c r="K222" s="66" t="s">
        <v>13</v>
      </c>
      <c r="L222" s="70" t="s">
        <v>5</v>
      </c>
      <c r="M222" s="70" t="s">
        <v>5</v>
      </c>
      <c r="N222" s="66">
        <v>15</v>
      </c>
      <c r="O222" s="65">
        <v>43</v>
      </c>
      <c r="P222" s="65" t="s">
        <v>229</v>
      </c>
      <c r="Q222" s="48"/>
      <c r="R222" s="48"/>
      <c r="S222" s="48"/>
      <c r="T222" s="48"/>
      <c r="U222" s="48"/>
      <c r="V222" s="48"/>
      <c r="W222" s="48"/>
      <c r="X222" s="47" t="s">
        <v>404</v>
      </c>
      <c r="Y222" s="2"/>
    </row>
    <row r="223" spans="1:27" hidden="1" x14ac:dyDescent="0.2">
      <c r="A223" s="65">
        <v>243</v>
      </c>
      <c r="B223" s="66" t="s">
        <v>285</v>
      </c>
      <c r="C223" s="67" t="s">
        <v>205</v>
      </c>
      <c r="D223" s="68" t="s">
        <v>42</v>
      </c>
      <c r="E223" s="68" t="s">
        <v>15</v>
      </c>
      <c r="F223" s="68" t="s">
        <v>10</v>
      </c>
      <c r="G223" s="69"/>
      <c r="H223" s="70">
        <v>7</v>
      </c>
      <c r="I223" s="70">
        <v>1</v>
      </c>
      <c r="J223" s="70">
        <v>7</v>
      </c>
      <c r="K223" s="66" t="s">
        <v>13</v>
      </c>
      <c r="L223" s="70"/>
      <c r="M223" s="70"/>
      <c r="N223" s="66" t="s">
        <v>328</v>
      </c>
      <c r="O223" s="70">
        <v>43</v>
      </c>
      <c r="P223" s="65" t="s">
        <v>228</v>
      </c>
      <c r="Q223" s="48"/>
      <c r="R223" s="48"/>
      <c r="S223" s="48"/>
      <c r="T223" s="48"/>
      <c r="U223" s="48"/>
      <c r="V223" s="48"/>
      <c r="W223" s="48"/>
      <c r="X223" s="47"/>
      <c r="Y223" s="2"/>
    </row>
    <row r="224" spans="1:27" ht="258.75" customHeight="1" x14ac:dyDescent="0.2">
      <c r="A224" s="65">
        <v>250</v>
      </c>
      <c r="B224" s="66" t="s">
        <v>285</v>
      </c>
      <c r="C224" s="67" t="s">
        <v>205</v>
      </c>
      <c r="D224" s="68" t="s">
        <v>42</v>
      </c>
      <c r="E224" s="68" t="s">
        <v>15</v>
      </c>
      <c r="F224" s="68" t="s">
        <v>10</v>
      </c>
      <c r="G224" s="69"/>
      <c r="H224" s="70" t="s">
        <v>12</v>
      </c>
      <c r="I224" s="70" t="s">
        <v>8</v>
      </c>
      <c r="J224" s="70" t="s">
        <v>12</v>
      </c>
      <c r="K224" s="66" t="s">
        <v>19</v>
      </c>
      <c r="L224" s="70" t="s">
        <v>5</v>
      </c>
      <c r="M224" s="70" t="s">
        <v>5</v>
      </c>
      <c r="N224" s="94" t="s">
        <v>11</v>
      </c>
      <c r="O224" s="70">
        <v>43</v>
      </c>
      <c r="P224" s="65" t="s">
        <v>525</v>
      </c>
      <c r="Q224" s="48">
        <v>17350</v>
      </c>
      <c r="R224" s="48">
        <v>27950</v>
      </c>
      <c r="S224" s="48">
        <v>140000</v>
      </c>
      <c r="T224" s="48">
        <v>103250</v>
      </c>
      <c r="U224" s="48">
        <f>120000+455000+25000+4000+4000+3000+8000+11130</f>
        <v>630130</v>
      </c>
      <c r="V224" s="48">
        <v>30210</v>
      </c>
      <c r="W224" s="40">
        <f t="shared" ref="W224:W225" si="73">V224/U224*100</f>
        <v>4.7942488058019777</v>
      </c>
      <c r="X224" s="93" t="s">
        <v>593</v>
      </c>
      <c r="Y224" s="2"/>
      <c r="AA224" s="3"/>
    </row>
    <row r="225" spans="1:26" ht="66.75" customHeight="1" x14ac:dyDescent="0.2">
      <c r="A225" s="65">
        <v>258</v>
      </c>
      <c r="B225" s="66" t="s">
        <v>285</v>
      </c>
      <c r="C225" s="67" t="s">
        <v>205</v>
      </c>
      <c r="D225" s="68" t="s">
        <v>42</v>
      </c>
      <c r="E225" s="68" t="s">
        <v>15</v>
      </c>
      <c r="F225" s="68" t="s">
        <v>10</v>
      </c>
      <c r="G225" s="69" t="s">
        <v>5</v>
      </c>
      <c r="H225" s="70" t="s">
        <v>12</v>
      </c>
      <c r="I225" s="70" t="s">
        <v>8</v>
      </c>
      <c r="J225" s="70" t="s">
        <v>12</v>
      </c>
      <c r="K225" s="66" t="s">
        <v>19</v>
      </c>
      <c r="L225" s="70" t="s">
        <v>5</v>
      </c>
      <c r="M225" s="70" t="s">
        <v>5</v>
      </c>
      <c r="N225" s="94" t="s">
        <v>48</v>
      </c>
      <c r="O225" s="65" t="s">
        <v>367</v>
      </c>
      <c r="P225" s="65" t="s">
        <v>421</v>
      </c>
      <c r="Q225" s="48">
        <v>0</v>
      </c>
      <c r="R225" s="48">
        <v>120</v>
      </c>
      <c r="S225" s="48">
        <v>8000</v>
      </c>
      <c r="T225" s="48">
        <v>440</v>
      </c>
      <c r="U225" s="48">
        <v>8000</v>
      </c>
      <c r="V225" s="48">
        <v>0</v>
      </c>
      <c r="W225" s="40">
        <f t="shared" si="73"/>
        <v>0</v>
      </c>
      <c r="X225" s="47" t="s">
        <v>594</v>
      </c>
      <c r="Y225" s="2"/>
      <c r="Z225" s="6"/>
    </row>
    <row r="226" spans="1:26" ht="22.5" hidden="1" x14ac:dyDescent="0.2">
      <c r="A226" s="65">
        <v>262</v>
      </c>
      <c r="B226" s="66" t="s">
        <v>285</v>
      </c>
      <c r="C226" s="67" t="s">
        <v>205</v>
      </c>
      <c r="D226" s="68" t="s">
        <v>42</v>
      </c>
      <c r="E226" s="68" t="s">
        <v>15</v>
      </c>
      <c r="F226" s="68" t="s">
        <v>10</v>
      </c>
      <c r="G226" s="69"/>
      <c r="H226" s="70">
        <v>7</v>
      </c>
      <c r="I226" s="70">
        <v>1</v>
      </c>
      <c r="J226" s="70">
        <v>7</v>
      </c>
      <c r="K226" s="66" t="s">
        <v>19</v>
      </c>
      <c r="L226" s="70"/>
      <c r="M226" s="70"/>
      <c r="N226" s="94">
        <v>12</v>
      </c>
      <c r="O226" s="70">
        <v>43</v>
      </c>
      <c r="P226" s="65" t="s">
        <v>244</v>
      </c>
      <c r="Q226" s="48"/>
      <c r="R226" s="48"/>
      <c r="S226" s="48"/>
      <c r="T226" s="48"/>
      <c r="U226" s="48"/>
      <c r="V226" s="48"/>
      <c r="W226" s="48"/>
      <c r="X226" s="47"/>
      <c r="Y226" s="2"/>
    </row>
    <row r="227" spans="1:26" ht="22.5" hidden="1" x14ac:dyDescent="0.2">
      <c r="A227" s="65">
        <v>269</v>
      </c>
      <c r="B227" s="66" t="s">
        <v>285</v>
      </c>
      <c r="C227" s="67" t="s">
        <v>205</v>
      </c>
      <c r="D227" s="81" t="s">
        <v>42</v>
      </c>
      <c r="E227" s="81" t="s">
        <v>15</v>
      </c>
      <c r="F227" s="81" t="s">
        <v>10</v>
      </c>
      <c r="G227" s="82"/>
      <c r="H227" s="83">
        <v>7</v>
      </c>
      <c r="I227" s="83">
        <v>1</v>
      </c>
      <c r="J227" s="83">
        <v>7</v>
      </c>
      <c r="K227" s="80" t="s">
        <v>19</v>
      </c>
      <c r="L227" s="83"/>
      <c r="M227" s="83"/>
      <c r="N227" s="80" t="s">
        <v>180</v>
      </c>
      <c r="O227" s="83">
        <v>43</v>
      </c>
      <c r="P227" s="65" t="s">
        <v>227</v>
      </c>
      <c r="Q227" s="48"/>
      <c r="R227" s="48"/>
      <c r="S227" s="48"/>
      <c r="T227" s="48"/>
      <c r="U227" s="48"/>
      <c r="V227" s="48"/>
      <c r="W227" s="48"/>
      <c r="X227" s="47"/>
      <c r="Y227" s="2"/>
    </row>
    <row r="228" spans="1:26" ht="90" hidden="1" x14ac:dyDescent="0.2">
      <c r="A228" s="65">
        <v>283</v>
      </c>
      <c r="B228" s="94" t="s">
        <v>285</v>
      </c>
      <c r="C228" s="79" t="s">
        <v>340</v>
      </c>
      <c r="D228" s="68" t="s">
        <v>11</v>
      </c>
      <c r="E228" s="68" t="s">
        <v>12</v>
      </c>
      <c r="F228" s="68" t="s">
        <v>39</v>
      </c>
      <c r="G228" s="69"/>
      <c r="H228" s="70">
        <v>8</v>
      </c>
      <c r="I228" s="70">
        <v>2</v>
      </c>
      <c r="J228" s="70">
        <v>1</v>
      </c>
      <c r="K228" s="66" t="s">
        <v>9</v>
      </c>
      <c r="L228" s="70"/>
      <c r="M228" s="70"/>
      <c r="N228" s="66" t="s">
        <v>41</v>
      </c>
      <c r="O228" s="70">
        <v>43</v>
      </c>
      <c r="P228" s="65" t="s">
        <v>355</v>
      </c>
      <c r="Q228" s="48"/>
      <c r="R228" s="48"/>
      <c r="S228" s="48"/>
      <c r="T228" s="48"/>
      <c r="U228" s="48"/>
      <c r="V228" s="48"/>
      <c r="W228" s="48"/>
      <c r="X228" s="47" t="s">
        <v>379</v>
      </c>
      <c r="Y228" s="2"/>
    </row>
    <row r="229" spans="1:26" ht="112.5" x14ac:dyDescent="0.2">
      <c r="A229" s="65">
        <f>A228+1</f>
        <v>284</v>
      </c>
      <c r="B229" s="66" t="s">
        <v>285</v>
      </c>
      <c r="C229" s="70" t="s">
        <v>340</v>
      </c>
      <c r="D229" s="68" t="s">
        <v>11</v>
      </c>
      <c r="E229" s="68" t="s">
        <v>12</v>
      </c>
      <c r="F229" s="68" t="s">
        <v>39</v>
      </c>
      <c r="G229" s="69"/>
      <c r="H229" s="70">
        <v>8</v>
      </c>
      <c r="I229" s="70">
        <v>2</v>
      </c>
      <c r="J229" s="70">
        <v>1</v>
      </c>
      <c r="K229" s="66" t="s">
        <v>9</v>
      </c>
      <c r="L229" s="70"/>
      <c r="M229" s="70"/>
      <c r="N229" s="66" t="s">
        <v>44</v>
      </c>
      <c r="O229" s="70">
        <v>43</v>
      </c>
      <c r="P229" s="84" t="s">
        <v>389</v>
      </c>
      <c r="Q229" s="48">
        <v>16350</v>
      </c>
      <c r="R229" s="48">
        <v>16350</v>
      </c>
      <c r="S229" s="48">
        <v>16360</v>
      </c>
      <c r="T229" s="48">
        <v>16360</v>
      </c>
      <c r="U229" s="48">
        <v>16360</v>
      </c>
      <c r="V229" s="48">
        <v>8180</v>
      </c>
      <c r="W229" s="40">
        <f t="shared" ref="W229:W239" si="74">V229/U229*100</f>
        <v>50</v>
      </c>
      <c r="X229" s="47" t="s">
        <v>415</v>
      </c>
      <c r="Y229" s="2"/>
    </row>
    <row r="230" spans="1:26" ht="48" customHeight="1" x14ac:dyDescent="0.2">
      <c r="A230" s="42">
        <v>288</v>
      </c>
      <c r="B230" s="50" t="s">
        <v>285</v>
      </c>
      <c r="C230" s="50" t="s">
        <v>205</v>
      </c>
      <c r="D230" s="51" t="s">
        <v>42</v>
      </c>
      <c r="E230" s="51" t="s">
        <v>18</v>
      </c>
      <c r="F230" s="51" t="s">
        <v>8</v>
      </c>
      <c r="G230" s="52" t="s">
        <v>5</v>
      </c>
      <c r="H230" s="53" t="s">
        <v>14</v>
      </c>
      <c r="I230" s="53" t="s">
        <v>10</v>
      </c>
      <c r="J230" s="53" t="s">
        <v>18</v>
      </c>
      <c r="K230" s="50" t="s">
        <v>27</v>
      </c>
      <c r="L230" s="53" t="s">
        <v>5</v>
      </c>
      <c r="M230" s="53" t="s">
        <v>5</v>
      </c>
      <c r="N230" s="50"/>
      <c r="O230" s="53">
        <v>41</v>
      </c>
      <c r="P230" s="47" t="s">
        <v>160</v>
      </c>
      <c r="Q230" s="48">
        <v>2950</v>
      </c>
      <c r="R230" s="48">
        <v>0</v>
      </c>
      <c r="S230" s="48">
        <v>1000</v>
      </c>
      <c r="T230" s="48">
        <v>0</v>
      </c>
      <c r="U230" s="48">
        <v>1000</v>
      </c>
      <c r="V230" s="48">
        <v>0</v>
      </c>
      <c r="W230" s="40">
        <f t="shared" si="74"/>
        <v>0</v>
      </c>
      <c r="X230" s="47" t="s">
        <v>595</v>
      </c>
      <c r="Y230" s="2"/>
      <c r="Z230" s="6"/>
    </row>
    <row r="231" spans="1:26" ht="37.5" customHeight="1" x14ac:dyDescent="0.2">
      <c r="A231" s="109"/>
      <c r="B231" s="51"/>
      <c r="C231" s="51"/>
      <c r="D231" s="51"/>
      <c r="E231" s="51"/>
      <c r="F231" s="51"/>
      <c r="G231" s="52"/>
      <c r="H231" s="52">
        <v>6</v>
      </c>
      <c r="I231" s="52">
        <v>5</v>
      </c>
      <c r="J231" s="52">
        <v>0</v>
      </c>
      <c r="K231" s="51"/>
      <c r="L231" s="52"/>
      <c r="M231" s="52"/>
      <c r="N231" s="51"/>
      <c r="O231" s="52"/>
      <c r="P231" s="55" t="s">
        <v>492</v>
      </c>
      <c r="Q231" s="56">
        <f t="shared" ref="Q231:V231" si="75">SUM(Q217:Q218)</f>
        <v>920</v>
      </c>
      <c r="R231" s="56">
        <f t="shared" si="75"/>
        <v>2260</v>
      </c>
      <c r="S231" s="56">
        <f t="shared" si="75"/>
        <v>2280</v>
      </c>
      <c r="T231" s="56">
        <f t="shared" si="75"/>
        <v>1940</v>
      </c>
      <c r="U231" s="56">
        <f t="shared" si="75"/>
        <v>1450</v>
      </c>
      <c r="V231" s="56">
        <f t="shared" si="75"/>
        <v>470</v>
      </c>
      <c r="W231" s="57">
        <f t="shared" si="74"/>
        <v>32.41379310344827</v>
      </c>
      <c r="X231" s="55"/>
      <c r="Y231" s="2"/>
      <c r="Z231" s="6"/>
    </row>
    <row r="232" spans="1:26" ht="45" customHeight="1" x14ac:dyDescent="0.2">
      <c r="A232" s="110"/>
      <c r="B232" s="111"/>
      <c r="C232" s="111"/>
      <c r="D232" s="111"/>
      <c r="E232" s="111"/>
      <c r="F232" s="111"/>
      <c r="G232" s="112"/>
      <c r="H232" s="89">
        <v>7</v>
      </c>
      <c r="I232" s="89">
        <v>1</v>
      </c>
      <c r="J232" s="89">
        <v>0</v>
      </c>
      <c r="K232" s="88"/>
      <c r="L232" s="89"/>
      <c r="M232" s="89"/>
      <c r="N232" s="89"/>
      <c r="O232" s="89"/>
      <c r="P232" s="87" t="s">
        <v>493</v>
      </c>
      <c r="Q232" s="56">
        <f t="shared" ref="Q232:V232" si="76">SUM(Q219:Q227)</f>
        <v>19600</v>
      </c>
      <c r="R232" s="56">
        <f t="shared" si="76"/>
        <v>28230</v>
      </c>
      <c r="S232" s="56">
        <f t="shared" si="76"/>
        <v>174850</v>
      </c>
      <c r="T232" s="56">
        <f t="shared" si="76"/>
        <v>118590</v>
      </c>
      <c r="U232" s="56">
        <f t="shared" si="76"/>
        <v>751130</v>
      </c>
      <c r="V232" s="56">
        <f t="shared" si="76"/>
        <v>30370</v>
      </c>
      <c r="W232" s="57">
        <f t="shared" si="74"/>
        <v>4.0432415161157191</v>
      </c>
      <c r="X232" s="55"/>
      <c r="Y232" s="2"/>
      <c r="Z232" s="6"/>
    </row>
    <row r="233" spans="1:26" ht="27.75" customHeight="1" x14ac:dyDescent="0.2">
      <c r="A233" s="110"/>
      <c r="B233" s="111"/>
      <c r="C233" s="111"/>
      <c r="D233" s="111"/>
      <c r="E233" s="111"/>
      <c r="F233" s="111"/>
      <c r="G233" s="112"/>
      <c r="H233" s="112">
        <v>8</v>
      </c>
      <c r="I233" s="112">
        <v>2</v>
      </c>
      <c r="J233" s="112">
        <v>0</v>
      </c>
      <c r="K233" s="111"/>
      <c r="L233" s="112"/>
      <c r="M233" s="112"/>
      <c r="N233" s="111"/>
      <c r="O233" s="112"/>
      <c r="P233" s="87" t="s">
        <v>494</v>
      </c>
      <c r="Q233" s="56">
        <f t="shared" ref="Q233:V233" si="77">SUM(Q228:Q229)</f>
        <v>16350</v>
      </c>
      <c r="R233" s="56">
        <f t="shared" si="77"/>
        <v>16350</v>
      </c>
      <c r="S233" s="56">
        <f t="shared" si="77"/>
        <v>16360</v>
      </c>
      <c r="T233" s="56">
        <f t="shared" si="77"/>
        <v>16360</v>
      </c>
      <c r="U233" s="56">
        <f t="shared" si="77"/>
        <v>16360</v>
      </c>
      <c r="V233" s="56">
        <f t="shared" si="77"/>
        <v>8180</v>
      </c>
      <c r="W233" s="57">
        <f t="shared" si="74"/>
        <v>50</v>
      </c>
      <c r="X233" s="55"/>
      <c r="Y233" s="2"/>
      <c r="Z233" s="6"/>
    </row>
    <row r="234" spans="1:26" ht="15.75" customHeight="1" x14ac:dyDescent="0.2">
      <c r="A234" s="109"/>
      <c r="B234" s="51"/>
      <c r="C234" s="51"/>
      <c r="D234" s="51"/>
      <c r="E234" s="51"/>
      <c r="F234" s="51"/>
      <c r="G234" s="52"/>
      <c r="H234" s="45">
        <v>6</v>
      </c>
      <c r="I234" s="45">
        <v>3</v>
      </c>
      <c r="J234" s="45">
        <v>0</v>
      </c>
      <c r="K234" s="44"/>
      <c r="L234" s="45"/>
      <c r="M234" s="45"/>
      <c r="N234" s="45"/>
      <c r="O234" s="45"/>
      <c r="P234" s="55" t="s">
        <v>491</v>
      </c>
      <c r="Q234" s="56">
        <f t="shared" ref="Q234:V234" si="78">SUM(Q230)</f>
        <v>2950</v>
      </c>
      <c r="R234" s="56">
        <f t="shared" si="78"/>
        <v>0</v>
      </c>
      <c r="S234" s="56">
        <f t="shared" si="78"/>
        <v>1000</v>
      </c>
      <c r="T234" s="56">
        <f t="shared" si="78"/>
        <v>0</v>
      </c>
      <c r="U234" s="56">
        <f t="shared" si="78"/>
        <v>1000</v>
      </c>
      <c r="V234" s="56">
        <f t="shared" si="78"/>
        <v>0</v>
      </c>
      <c r="W234" s="57">
        <f t="shared" si="74"/>
        <v>0</v>
      </c>
      <c r="X234" s="55"/>
      <c r="Y234" s="2"/>
      <c r="Z234" s="6"/>
    </row>
    <row r="235" spans="1:26" x14ac:dyDescent="0.2">
      <c r="A235" s="47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55" t="s">
        <v>325</v>
      </c>
      <c r="Q235" s="59">
        <f t="shared" ref="Q235:V235" si="79">SUM(Q217:Q230)</f>
        <v>39820</v>
      </c>
      <c r="R235" s="59">
        <f t="shared" si="79"/>
        <v>46840</v>
      </c>
      <c r="S235" s="59">
        <f t="shared" si="79"/>
        <v>194490</v>
      </c>
      <c r="T235" s="59">
        <f t="shared" si="79"/>
        <v>136890</v>
      </c>
      <c r="U235" s="59">
        <f t="shared" si="79"/>
        <v>769940</v>
      </c>
      <c r="V235" s="59">
        <f t="shared" si="79"/>
        <v>39020</v>
      </c>
      <c r="W235" s="57">
        <f t="shared" si="74"/>
        <v>5.0679273709639716</v>
      </c>
      <c r="X235" s="46"/>
    </row>
    <row r="236" spans="1:26" ht="13.5" thickBot="1" x14ac:dyDescent="0.25">
      <c r="A236" s="60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60"/>
      <c r="Q236" s="11"/>
      <c r="R236" s="11"/>
      <c r="S236" s="11"/>
      <c r="T236" s="11"/>
      <c r="U236" s="11"/>
      <c r="V236" s="11"/>
      <c r="W236" s="11"/>
      <c r="X236" s="11"/>
    </row>
    <row r="237" spans="1:26" ht="13.5" thickBot="1" x14ac:dyDescent="0.25">
      <c r="A237" s="6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47" t="s">
        <v>183</v>
      </c>
      <c r="Q237" s="62">
        <f t="shared" ref="Q237:V237" si="80">Q217+Q218+Q230</f>
        <v>3870</v>
      </c>
      <c r="R237" s="62">
        <f t="shared" si="80"/>
        <v>2260</v>
      </c>
      <c r="S237" s="62">
        <f t="shared" si="80"/>
        <v>3280</v>
      </c>
      <c r="T237" s="62">
        <f t="shared" si="80"/>
        <v>1940</v>
      </c>
      <c r="U237" s="62">
        <f t="shared" si="80"/>
        <v>2450</v>
      </c>
      <c r="V237" s="62">
        <f t="shared" si="80"/>
        <v>470</v>
      </c>
      <c r="W237" s="63">
        <f t="shared" si="74"/>
        <v>19.183673469387756</v>
      </c>
      <c r="X237" s="46"/>
    </row>
    <row r="238" spans="1:26" ht="13.5" thickBot="1" x14ac:dyDescent="0.25">
      <c r="A238" s="64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47" t="s">
        <v>184</v>
      </c>
      <c r="Q238" s="62">
        <f t="shared" ref="Q238:V238" si="81">SUM(Q219:Q227)</f>
        <v>19600</v>
      </c>
      <c r="R238" s="62">
        <f t="shared" si="81"/>
        <v>28230</v>
      </c>
      <c r="S238" s="62">
        <f t="shared" si="81"/>
        <v>174850</v>
      </c>
      <c r="T238" s="62">
        <f t="shared" si="81"/>
        <v>118590</v>
      </c>
      <c r="U238" s="62">
        <f t="shared" si="81"/>
        <v>751130</v>
      </c>
      <c r="V238" s="62">
        <f t="shared" si="81"/>
        <v>30370</v>
      </c>
      <c r="W238" s="40">
        <f t="shared" si="74"/>
        <v>4.0432415161157191</v>
      </c>
      <c r="X238" s="46"/>
    </row>
    <row r="239" spans="1:26" ht="13.5" thickBot="1" x14ac:dyDescent="0.25">
      <c r="A239" s="113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47" t="s">
        <v>318</v>
      </c>
      <c r="Q239" s="62">
        <f t="shared" ref="Q239:V239" si="82">SUM(Q228:Q229)</f>
        <v>16350</v>
      </c>
      <c r="R239" s="62">
        <f t="shared" si="82"/>
        <v>16350</v>
      </c>
      <c r="S239" s="62">
        <f t="shared" si="82"/>
        <v>16360</v>
      </c>
      <c r="T239" s="62">
        <f t="shared" si="82"/>
        <v>16360</v>
      </c>
      <c r="U239" s="62">
        <f t="shared" si="82"/>
        <v>16360</v>
      </c>
      <c r="V239" s="62">
        <f t="shared" si="82"/>
        <v>8180</v>
      </c>
      <c r="W239" s="40">
        <f t="shared" si="74"/>
        <v>50</v>
      </c>
      <c r="X239" s="46"/>
    </row>
    <row r="240" spans="1:26" ht="13.5" thickBot="1" x14ac:dyDescent="0.25">
      <c r="A240" s="60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60"/>
      <c r="Q240" s="11"/>
      <c r="R240" s="11"/>
      <c r="S240" s="11"/>
      <c r="T240" s="11"/>
      <c r="U240" s="11"/>
      <c r="V240" s="11"/>
      <c r="W240" s="11"/>
      <c r="X240" s="11"/>
    </row>
    <row r="241" spans="1:26" ht="82.5" customHeight="1" thickBot="1" x14ac:dyDescent="0.25">
      <c r="A241" s="12"/>
      <c r="B241" s="13"/>
      <c r="C241" s="14"/>
      <c r="D241" s="15"/>
      <c r="E241" s="15"/>
      <c r="F241" s="15"/>
      <c r="G241" s="16"/>
      <c r="H241" s="17"/>
      <c r="I241" s="17"/>
      <c r="J241" s="17"/>
      <c r="K241" s="18"/>
      <c r="L241" s="17"/>
      <c r="M241" s="17"/>
      <c r="N241" s="17"/>
      <c r="O241" s="19"/>
      <c r="P241" s="20" t="s">
        <v>361</v>
      </c>
      <c r="Q241" s="21" t="s">
        <v>456</v>
      </c>
      <c r="R241" s="21" t="s">
        <v>456</v>
      </c>
      <c r="S241" s="22" t="s">
        <v>425</v>
      </c>
      <c r="T241" s="22" t="s">
        <v>424</v>
      </c>
      <c r="U241" s="22" t="s">
        <v>382</v>
      </c>
      <c r="V241" s="21" t="s">
        <v>456</v>
      </c>
      <c r="W241" s="21" t="s">
        <v>530</v>
      </c>
      <c r="X241" s="22" t="s">
        <v>523</v>
      </c>
      <c r="Y241" s="6"/>
    </row>
    <row r="242" spans="1:26" ht="45.75" thickBot="1" x14ac:dyDescent="0.25">
      <c r="A242" s="23" t="s">
        <v>55</v>
      </c>
      <c r="B242" s="24" t="s">
        <v>233</v>
      </c>
      <c r="C242" s="25" t="s">
        <v>0</v>
      </c>
      <c r="D242" s="26" t="s">
        <v>238</v>
      </c>
      <c r="E242" s="26" t="s">
        <v>237</v>
      </c>
      <c r="F242" s="26" t="s">
        <v>236</v>
      </c>
      <c r="G242" s="27" t="s">
        <v>235</v>
      </c>
      <c r="H242" s="28" t="s">
        <v>254</v>
      </c>
      <c r="I242" s="28" t="s">
        <v>255</v>
      </c>
      <c r="J242" s="28" t="s">
        <v>256</v>
      </c>
      <c r="K242" s="29" t="s">
        <v>257</v>
      </c>
      <c r="L242" s="28" t="s">
        <v>1</v>
      </c>
      <c r="M242" s="28" t="s">
        <v>2</v>
      </c>
      <c r="N242" s="28" t="s">
        <v>3</v>
      </c>
      <c r="O242" s="30" t="s">
        <v>56</v>
      </c>
      <c r="P242" s="31" t="s">
        <v>311</v>
      </c>
      <c r="Q242" s="32">
        <v>2022</v>
      </c>
      <c r="R242" s="32">
        <v>2023</v>
      </c>
      <c r="S242" s="32">
        <v>2024</v>
      </c>
      <c r="T242" s="32">
        <v>2024</v>
      </c>
      <c r="U242" s="32">
        <v>2025</v>
      </c>
      <c r="V242" s="32" t="s">
        <v>531</v>
      </c>
      <c r="W242" s="32">
        <v>2025</v>
      </c>
      <c r="X242" s="33" t="s">
        <v>524</v>
      </c>
    </row>
    <row r="243" spans="1:26" ht="277.5" customHeight="1" x14ac:dyDescent="0.2">
      <c r="A243" s="65">
        <v>256</v>
      </c>
      <c r="B243" s="66" t="s">
        <v>290</v>
      </c>
      <c r="C243" s="70" t="s">
        <v>4</v>
      </c>
      <c r="D243" s="68" t="s">
        <v>42</v>
      </c>
      <c r="E243" s="68" t="s">
        <v>15</v>
      </c>
      <c r="F243" s="68" t="s">
        <v>10</v>
      </c>
      <c r="G243" s="69" t="s">
        <v>5</v>
      </c>
      <c r="H243" s="70" t="s">
        <v>12</v>
      </c>
      <c r="I243" s="70" t="s">
        <v>8</v>
      </c>
      <c r="J243" s="70" t="s">
        <v>12</v>
      </c>
      <c r="K243" s="66" t="s">
        <v>19</v>
      </c>
      <c r="L243" s="70" t="s">
        <v>5</v>
      </c>
      <c r="M243" s="70" t="s">
        <v>5</v>
      </c>
      <c r="N243" s="94" t="s">
        <v>44</v>
      </c>
      <c r="O243" s="65" t="s">
        <v>527</v>
      </c>
      <c r="P243" s="65" t="s">
        <v>298</v>
      </c>
      <c r="Q243" s="48">
        <v>7420</v>
      </c>
      <c r="R243" s="48">
        <v>26180</v>
      </c>
      <c r="S243" s="48">
        <v>87000</v>
      </c>
      <c r="T243" s="48">
        <v>85680</v>
      </c>
      <c r="U243" s="48">
        <f>1125000+24000+3000+10000+17000+1500+15000</f>
        <v>1195500</v>
      </c>
      <c r="V243" s="48">
        <v>21280</v>
      </c>
      <c r="W243" s="40">
        <f t="shared" ref="W243:W247" si="83">V243/U243*100</f>
        <v>1.7800083647009621</v>
      </c>
      <c r="X243" s="47" t="s">
        <v>596</v>
      </c>
      <c r="Y243" s="2"/>
    </row>
    <row r="244" spans="1:26" ht="188.25" customHeight="1" x14ac:dyDescent="0.2">
      <c r="A244" s="42">
        <v>441</v>
      </c>
      <c r="B244" s="50" t="s">
        <v>290</v>
      </c>
      <c r="C244" s="53" t="s">
        <v>89</v>
      </c>
      <c r="D244" s="51" t="s">
        <v>89</v>
      </c>
      <c r="E244" s="51" t="s">
        <v>90</v>
      </c>
      <c r="F244" s="51" t="s">
        <v>90</v>
      </c>
      <c r="G244" s="52" t="s">
        <v>90</v>
      </c>
      <c r="H244" s="53">
        <v>6</v>
      </c>
      <c r="I244" s="53">
        <v>0</v>
      </c>
      <c r="J244" s="53">
        <v>0</v>
      </c>
      <c r="K244" s="50" t="s">
        <v>91</v>
      </c>
      <c r="L244" s="53" t="s">
        <v>92</v>
      </c>
      <c r="M244" s="53" t="s">
        <v>93</v>
      </c>
      <c r="N244" s="53" t="s">
        <v>94</v>
      </c>
      <c r="O244" s="53" t="s">
        <v>94</v>
      </c>
      <c r="P244" s="42" t="s">
        <v>86</v>
      </c>
      <c r="Q244" s="48">
        <v>849740</v>
      </c>
      <c r="R244" s="48">
        <v>1183730</v>
      </c>
      <c r="S244" s="48">
        <v>1257000</v>
      </c>
      <c r="T244" s="48">
        <v>1424690</v>
      </c>
      <c r="U244" s="48">
        <v>1520630</v>
      </c>
      <c r="V244" s="48">
        <v>882520</v>
      </c>
      <c r="W244" s="40">
        <f t="shared" si="83"/>
        <v>58.03647172553481</v>
      </c>
      <c r="X244" s="72" t="s">
        <v>597</v>
      </c>
      <c r="Y244" s="2"/>
      <c r="Z244" s="6"/>
    </row>
    <row r="245" spans="1:26" ht="50.25" customHeight="1" x14ac:dyDescent="0.2">
      <c r="A245" s="110"/>
      <c r="B245" s="111"/>
      <c r="C245" s="112"/>
      <c r="D245" s="111"/>
      <c r="E245" s="111"/>
      <c r="F245" s="111"/>
      <c r="G245" s="112"/>
      <c r="H245" s="89">
        <v>7</v>
      </c>
      <c r="I245" s="89">
        <v>1</v>
      </c>
      <c r="J245" s="89">
        <v>0</v>
      </c>
      <c r="K245" s="88"/>
      <c r="L245" s="89"/>
      <c r="M245" s="89"/>
      <c r="N245" s="89"/>
      <c r="O245" s="89"/>
      <c r="P245" s="87" t="s">
        <v>493</v>
      </c>
      <c r="Q245" s="56">
        <f t="shared" ref="Q245:V245" si="84">SUM(Q243)</f>
        <v>7420</v>
      </c>
      <c r="R245" s="56">
        <f t="shared" si="84"/>
        <v>26180</v>
      </c>
      <c r="S245" s="56">
        <f t="shared" si="84"/>
        <v>87000</v>
      </c>
      <c r="T245" s="56">
        <f t="shared" si="84"/>
        <v>85680</v>
      </c>
      <c r="U245" s="56">
        <f t="shared" si="84"/>
        <v>1195500</v>
      </c>
      <c r="V245" s="56">
        <f t="shared" si="84"/>
        <v>21280</v>
      </c>
      <c r="W245" s="57">
        <f t="shared" si="83"/>
        <v>1.7800083647009621</v>
      </c>
      <c r="X245" s="114"/>
      <c r="Y245" s="2"/>
      <c r="Z245" s="6"/>
    </row>
    <row r="246" spans="1:26" ht="24.75" customHeight="1" x14ac:dyDescent="0.2">
      <c r="A246" s="109"/>
      <c r="B246" s="51"/>
      <c r="C246" s="52"/>
      <c r="D246" s="51"/>
      <c r="E246" s="51"/>
      <c r="F246" s="51"/>
      <c r="G246" s="52"/>
      <c r="H246" s="52">
        <v>6</v>
      </c>
      <c r="I246" s="52">
        <v>0</v>
      </c>
      <c r="J246" s="52">
        <v>0</v>
      </c>
      <c r="K246" s="51"/>
      <c r="L246" s="52"/>
      <c r="M246" s="52"/>
      <c r="N246" s="52"/>
      <c r="O246" s="52"/>
      <c r="P246" s="109" t="s">
        <v>495</v>
      </c>
      <c r="Q246" s="56">
        <f t="shared" ref="Q246:V246" si="85">SUM(Q244)</f>
        <v>849740</v>
      </c>
      <c r="R246" s="56">
        <f t="shared" si="85"/>
        <v>1183730</v>
      </c>
      <c r="S246" s="56">
        <f t="shared" si="85"/>
        <v>1257000</v>
      </c>
      <c r="T246" s="56">
        <f t="shared" si="85"/>
        <v>1424690</v>
      </c>
      <c r="U246" s="56">
        <f t="shared" si="85"/>
        <v>1520630</v>
      </c>
      <c r="V246" s="56">
        <f t="shared" si="85"/>
        <v>882520</v>
      </c>
      <c r="W246" s="57">
        <f t="shared" si="83"/>
        <v>58.03647172553481</v>
      </c>
      <c r="X246" s="114"/>
      <c r="Y246" s="2"/>
      <c r="Z246" s="6"/>
    </row>
    <row r="247" spans="1:26" ht="22.5" x14ac:dyDescent="0.2">
      <c r="A247" s="47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55" t="s">
        <v>300</v>
      </c>
      <c r="Q247" s="59">
        <f t="shared" ref="Q247:V247" si="86">SUM(Q243:Q244)</f>
        <v>857160</v>
      </c>
      <c r="R247" s="59">
        <f t="shared" si="86"/>
        <v>1209910</v>
      </c>
      <c r="S247" s="59">
        <f t="shared" si="86"/>
        <v>1344000</v>
      </c>
      <c r="T247" s="59">
        <f t="shared" si="86"/>
        <v>1510370</v>
      </c>
      <c r="U247" s="59">
        <f t="shared" si="86"/>
        <v>2716130</v>
      </c>
      <c r="V247" s="59">
        <f t="shared" si="86"/>
        <v>903800</v>
      </c>
      <c r="W247" s="57">
        <f t="shared" si="83"/>
        <v>33.275285056311738</v>
      </c>
      <c r="X247" s="46"/>
    </row>
    <row r="248" spans="1:26" ht="13.5" thickBot="1" x14ac:dyDescent="0.25">
      <c r="A248" s="60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60"/>
      <c r="Q248" s="11"/>
      <c r="R248" s="11"/>
      <c r="S248" s="11"/>
      <c r="T248" s="11"/>
      <c r="U248" s="11"/>
      <c r="V248" s="11"/>
      <c r="W248" s="11"/>
      <c r="X248" s="11"/>
    </row>
    <row r="249" spans="1:26" ht="13.5" thickBot="1" x14ac:dyDescent="0.25">
      <c r="A249" s="6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47" t="s">
        <v>183</v>
      </c>
      <c r="Q249" s="62">
        <f t="shared" ref="Q249:V249" si="87">Q244</f>
        <v>849740</v>
      </c>
      <c r="R249" s="62">
        <f t="shared" si="87"/>
        <v>1183730</v>
      </c>
      <c r="S249" s="62">
        <f t="shared" si="87"/>
        <v>1257000</v>
      </c>
      <c r="T249" s="62">
        <f t="shared" si="87"/>
        <v>1424690</v>
      </c>
      <c r="U249" s="62">
        <f t="shared" si="87"/>
        <v>1520630</v>
      </c>
      <c r="V249" s="62">
        <f t="shared" si="87"/>
        <v>882520</v>
      </c>
      <c r="W249" s="63">
        <f t="shared" ref="W249:W250" si="88">V249/U249*100</f>
        <v>58.03647172553481</v>
      </c>
      <c r="X249" s="46"/>
    </row>
    <row r="250" spans="1:26" ht="13.5" thickBot="1" x14ac:dyDescent="0.25">
      <c r="A250" s="64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47" t="s">
        <v>184</v>
      </c>
      <c r="Q250" s="62">
        <f t="shared" ref="Q250:V250" si="89">Q243</f>
        <v>7420</v>
      </c>
      <c r="R250" s="62">
        <f t="shared" si="89"/>
        <v>26180</v>
      </c>
      <c r="S250" s="62">
        <f t="shared" si="89"/>
        <v>87000</v>
      </c>
      <c r="T250" s="62">
        <f t="shared" si="89"/>
        <v>85680</v>
      </c>
      <c r="U250" s="62">
        <f t="shared" si="89"/>
        <v>1195500</v>
      </c>
      <c r="V250" s="62">
        <f t="shared" si="89"/>
        <v>21280</v>
      </c>
      <c r="W250" s="40">
        <f t="shared" si="88"/>
        <v>1.7800083647009621</v>
      </c>
      <c r="X250" s="46"/>
    </row>
    <row r="251" spans="1:26" x14ac:dyDescent="0.2">
      <c r="A251" s="60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60"/>
      <c r="Q251" s="11"/>
      <c r="R251" s="11"/>
      <c r="S251" s="11"/>
      <c r="T251" s="11"/>
      <c r="U251" s="11"/>
      <c r="V251" s="11"/>
      <c r="W251" s="11"/>
      <c r="X251" s="11"/>
    </row>
    <row r="252" spans="1:26" ht="13.5" thickBot="1" x14ac:dyDescent="0.25">
      <c r="A252" s="60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60"/>
      <c r="Q252" s="11"/>
      <c r="R252" s="11"/>
      <c r="S252" s="11"/>
      <c r="T252" s="11"/>
      <c r="U252" s="11"/>
      <c r="V252" s="11"/>
      <c r="W252" s="11"/>
      <c r="X252" s="11"/>
    </row>
    <row r="253" spans="1:26" ht="84.75" customHeight="1" thickBot="1" x14ac:dyDescent="0.25">
      <c r="A253" s="12"/>
      <c r="B253" s="13"/>
      <c r="C253" s="14"/>
      <c r="D253" s="15"/>
      <c r="E253" s="15"/>
      <c r="F253" s="15"/>
      <c r="G253" s="16"/>
      <c r="H253" s="17"/>
      <c r="I253" s="17"/>
      <c r="J253" s="17"/>
      <c r="K253" s="18"/>
      <c r="L253" s="17"/>
      <c r="M253" s="17"/>
      <c r="N253" s="17"/>
      <c r="O253" s="19"/>
      <c r="P253" s="20" t="s">
        <v>361</v>
      </c>
      <c r="Q253" s="21" t="s">
        <v>456</v>
      </c>
      <c r="R253" s="21" t="s">
        <v>456</v>
      </c>
      <c r="S253" s="22" t="s">
        <v>425</v>
      </c>
      <c r="T253" s="22" t="s">
        <v>424</v>
      </c>
      <c r="U253" s="22" t="s">
        <v>382</v>
      </c>
      <c r="V253" s="21" t="s">
        <v>456</v>
      </c>
      <c r="W253" s="21" t="s">
        <v>530</v>
      </c>
      <c r="X253" s="22" t="s">
        <v>523</v>
      </c>
      <c r="Y253" s="6"/>
    </row>
    <row r="254" spans="1:26" ht="45.75" thickBot="1" x14ac:dyDescent="0.25">
      <c r="A254" s="23" t="s">
        <v>55</v>
      </c>
      <c r="B254" s="24" t="s">
        <v>233</v>
      </c>
      <c r="C254" s="25" t="s">
        <v>0</v>
      </c>
      <c r="D254" s="26" t="s">
        <v>238</v>
      </c>
      <c r="E254" s="26" t="s">
        <v>237</v>
      </c>
      <c r="F254" s="26" t="s">
        <v>236</v>
      </c>
      <c r="G254" s="27" t="s">
        <v>235</v>
      </c>
      <c r="H254" s="28" t="s">
        <v>254</v>
      </c>
      <c r="I254" s="28" t="s">
        <v>255</v>
      </c>
      <c r="J254" s="28" t="s">
        <v>256</v>
      </c>
      <c r="K254" s="29" t="s">
        <v>257</v>
      </c>
      <c r="L254" s="28" t="s">
        <v>1</v>
      </c>
      <c r="M254" s="28" t="s">
        <v>2</v>
      </c>
      <c r="N254" s="28" t="s">
        <v>3</v>
      </c>
      <c r="O254" s="30" t="s">
        <v>56</v>
      </c>
      <c r="P254" s="31" t="s">
        <v>312</v>
      </c>
      <c r="Q254" s="32">
        <v>2022</v>
      </c>
      <c r="R254" s="32">
        <v>2023</v>
      </c>
      <c r="S254" s="32">
        <v>2024</v>
      </c>
      <c r="T254" s="32">
        <v>2024</v>
      </c>
      <c r="U254" s="32">
        <v>2025</v>
      </c>
      <c r="V254" s="32" t="s">
        <v>531</v>
      </c>
      <c r="W254" s="32">
        <v>2025</v>
      </c>
      <c r="X254" s="33" t="s">
        <v>524</v>
      </c>
    </row>
    <row r="255" spans="1:26" ht="146.25" customHeight="1" x14ac:dyDescent="0.2">
      <c r="A255" s="65">
        <v>254</v>
      </c>
      <c r="B255" s="66" t="s">
        <v>289</v>
      </c>
      <c r="C255" s="67" t="s">
        <v>205</v>
      </c>
      <c r="D255" s="68" t="s">
        <v>42</v>
      </c>
      <c r="E255" s="68" t="s">
        <v>15</v>
      </c>
      <c r="F255" s="68" t="s">
        <v>10</v>
      </c>
      <c r="G255" s="69" t="s">
        <v>5</v>
      </c>
      <c r="H255" s="70" t="s">
        <v>12</v>
      </c>
      <c r="I255" s="70" t="s">
        <v>8</v>
      </c>
      <c r="J255" s="70" t="s">
        <v>12</v>
      </c>
      <c r="K255" s="66" t="s">
        <v>19</v>
      </c>
      <c r="L255" s="70" t="s">
        <v>5</v>
      </c>
      <c r="M255" s="70" t="s">
        <v>5</v>
      </c>
      <c r="N255" s="94" t="s">
        <v>42</v>
      </c>
      <c r="O255" s="65" t="s">
        <v>528</v>
      </c>
      <c r="P255" s="65" t="s">
        <v>410</v>
      </c>
      <c r="Q255" s="48">
        <v>710</v>
      </c>
      <c r="R255" s="48">
        <v>4610</v>
      </c>
      <c r="S255" s="48">
        <v>12000</v>
      </c>
      <c r="T255" s="48">
        <v>9200</v>
      </c>
      <c r="U255" s="48">
        <f>18000+2000</f>
        <v>20000</v>
      </c>
      <c r="V255" s="48">
        <v>6740</v>
      </c>
      <c r="W255" s="63">
        <f t="shared" ref="W255:W262" si="90">V255/U255*100</f>
        <v>33.700000000000003</v>
      </c>
      <c r="X255" s="47" t="s">
        <v>546</v>
      </c>
      <c r="Y255" s="2"/>
    </row>
    <row r="256" spans="1:26" ht="69" customHeight="1" x14ac:dyDescent="0.2">
      <c r="A256" s="74">
        <v>442</v>
      </c>
      <c r="B256" s="75" t="s">
        <v>289</v>
      </c>
      <c r="C256" s="78" t="s">
        <v>90</v>
      </c>
      <c r="D256" s="78" t="s">
        <v>90</v>
      </c>
      <c r="E256" s="78" t="s">
        <v>90</v>
      </c>
      <c r="F256" s="78" t="s">
        <v>90</v>
      </c>
      <c r="G256" s="78" t="s">
        <v>90</v>
      </c>
      <c r="H256" s="78">
        <v>6</v>
      </c>
      <c r="I256" s="78">
        <v>0</v>
      </c>
      <c r="J256" s="78">
        <v>0</v>
      </c>
      <c r="K256" s="78" t="s">
        <v>90</v>
      </c>
      <c r="L256" s="78" t="s">
        <v>90</v>
      </c>
      <c r="M256" s="78" t="s">
        <v>90</v>
      </c>
      <c r="N256" s="78" t="s">
        <v>90</v>
      </c>
      <c r="O256" s="78" t="s">
        <v>90</v>
      </c>
      <c r="P256" s="74" t="s">
        <v>511</v>
      </c>
      <c r="Q256" s="48">
        <v>253580</v>
      </c>
      <c r="R256" s="48">
        <v>325650</v>
      </c>
      <c r="S256" s="48">
        <v>340030</v>
      </c>
      <c r="T256" s="48">
        <v>340030</v>
      </c>
      <c r="U256" s="48">
        <v>318060</v>
      </c>
      <c r="V256" s="48">
        <v>159380</v>
      </c>
      <c r="W256" s="63">
        <f t="shared" si="90"/>
        <v>50.110042130415643</v>
      </c>
      <c r="X256" s="47" t="s">
        <v>598</v>
      </c>
      <c r="Z256" s="6"/>
    </row>
    <row r="257" spans="1:27" ht="46.5" customHeight="1" x14ac:dyDescent="0.2">
      <c r="A257" s="115"/>
      <c r="B257" s="116"/>
      <c r="C257" s="117"/>
      <c r="D257" s="117"/>
      <c r="E257" s="117"/>
      <c r="F257" s="117"/>
      <c r="G257" s="117"/>
      <c r="H257" s="89">
        <v>7</v>
      </c>
      <c r="I257" s="89">
        <v>1</v>
      </c>
      <c r="J257" s="89">
        <v>0</v>
      </c>
      <c r="K257" s="88"/>
      <c r="L257" s="89"/>
      <c r="M257" s="89"/>
      <c r="N257" s="89"/>
      <c r="O257" s="89"/>
      <c r="P257" s="87" t="s">
        <v>493</v>
      </c>
      <c r="Q257" s="96">
        <f t="shared" ref="Q257:V257" si="91">SUM(Q255)</f>
        <v>710</v>
      </c>
      <c r="R257" s="96">
        <f t="shared" si="91"/>
        <v>4610</v>
      </c>
      <c r="S257" s="96">
        <f t="shared" si="91"/>
        <v>12000</v>
      </c>
      <c r="T257" s="96">
        <f t="shared" si="91"/>
        <v>9200</v>
      </c>
      <c r="U257" s="96">
        <f t="shared" si="91"/>
        <v>20000</v>
      </c>
      <c r="V257" s="96">
        <f t="shared" si="91"/>
        <v>6740</v>
      </c>
      <c r="W257" s="118">
        <f t="shared" si="90"/>
        <v>33.700000000000003</v>
      </c>
      <c r="X257" s="55"/>
      <c r="Z257" s="6"/>
    </row>
    <row r="258" spans="1:27" ht="27" customHeight="1" x14ac:dyDescent="0.2">
      <c r="A258" s="97"/>
      <c r="B258" s="76"/>
      <c r="C258" s="77"/>
      <c r="D258" s="77"/>
      <c r="E258" s="77"/>
      <c r="F258" s="77"/>
      <c r="G258" s="77"/>
      <c r="H258" s="52">
        <v>6</v>
      </c>
      <c r="I258" s="52">
        <v>0</v>
      </c>
      <c r="J258" s="52">
        <v>0</v>
      </c>
      <c r="K258" s="51"/>
      <c r="L258" s="52"/>
      <c r="M258" s="52"/>
      <c r="N258" s="52"/>
      <c r="O258" s="52"/>
      <c r="P258" s="109" t="s">
        <v>496</v>
      </c>
      <c r="Q258" s="98">
        <f t="shared" ref="Q258:V258" si="92">SUM(Q256)</f>
        <v>253580</v>
      </c>
      <c r="R258" s="98">
        <f t="shared" si="92"/>
        <v>325650</v>
      </c>
      <c r="S258" s="98">
        <f t="shared" si="92"/>
        <v>340030</v>
      </c>
      <c r="T258" s="98">
        <f t="shared" si="92"/>
        <v>340030</v>
      </c>
      <c r="U258" s="98">
        <f t="shared" si="92"/>
        <v>318060</v>
      </c>
      <c r="V258" s="98">
        <f t="shared" si="92"/>
        <v>159380</v>
      </c>
      <c r="W258" s="118">
        <f t="shared" si="90"/>
        <v>50.110042130415643</v>
      </c>
      <c r="X258" s="55"/>
      <c r="Z258" s="6"/>
    </row>
    <row r="259" spans="1:27" ht="22.5" x14ac:dyDescent="0.2">
      <c r="A259" s="47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55" t="s">
        <v>300</v>
      </c>
      <c r="Q259" s="59">
        <f t="shared" ref="Q259:V259" si="93">SUM(Q255:Q256)</f>
        <v>254290</v>
      </c>
      <c r="R259" s="59">
        <f t="shared" si="93"/>
        <v>330260</v>
      </c>
      <c r="S259" s="59">
        <f t="shared" si="93"/>
        <v>352030</v>
      </c>
      <c r="T259" s="59">
        <f t="shared" si="93"/>
        <v>349230</v>
      </c>
      <c r="U259" s="59">
        <f t="shared" si="93"/>
        <v>338060</v>
      </c>
      <c r="V259" s="59">
        <f t="shared" si="93"/>
        <v>166120</v>
      </c>
      <c r="W259" s="118">
        <f t="shared" si="90"/>
        <v>49.1392060580962</v>
      </c>
      <c r="X259" s="46"/>
    </row>
    <row r="260" spans="1:27" ht="13.5" thickBot="1" x14ac:dyDescent="0.25">
      <c r="A260" s="60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60"/>
      <c r="Q260" s="11"/>
      <c r="R260" s="11"/>
      <c r="S260" s="11"/>
      <c r="T260" s="11"/>
      <c r="U260" s="11"/>
      <c r="V260" s="11"/>
      <c r="W260" s="11"/>
      <c r="X260" s="11"/>
    </row>
    <row r="261" spans="1:27" ht="13.5" thickBot="1" x14ac:dyDescent="0.25">
      <c r="A261" s="6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47" t="s">
        <v>183</v>
      </c>
      <c r="Q261" s="62">
        <f t="shared" ref="Q261:V261" si="94">Q256</f>
        <v>253580</v>
      </c>
      <c r="R261" s="62">
        <f t="shared" si="94"/>
        <v>325650</v>
      </c>
      <c r="S261" s="62">
        <f t="shared" si="94"/>
        <v>340030</v>
      </c>
      <c r="T261" s="62">
        <f t="shared" si="94"/>
        <v>340030</v>
      </c>
      <c r="U261" s="62">
        <f t="shared" si="94"/>
        <v>318060</v>
      </c>
      <c r="V261" s="62">
        <f t="shared" si="94"/>
        <v>159380</v>
      </c>
      <c r="W261" s="63">
        <f t="shared" si="90"/>
        <v>50.110042130415643</v>
      </c>
      <c r="X261" s="46"/>
    </row>
    <row r="262" spans="1:27" ht="13.5" thickBot="1" x14ac:dyDescent="0.25">
      <c r="A262" s="64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47" t="s">
        <v>184</v>
      </c>
      <c r="Q262" s="62">
        <f t="shared" ref="Q262:V262" si="95">Q255</f>
        <v>710</v>
      </c>
      <c r="R262" s="62">
        <f t="shared" si="95"/>
        <v>4610</v>
      </c>
      <c r="S262" s="62">
        <f t="shared" si="95"/>
        <v>12000</v>
      </c>
      <c r="T262" s="62">
        <f t="shared" si="95"/>
        <v>9200</v>
      </c>
      <c r="U262" s="62">
        <f t="shared" si="95"/>
        <v>20000</v>
      </c>
      <c r="V262" s="62">
        <f t="shared" si="95"/>
        <v>6740</v>
      </c>
      <c r="W262" s="63">
        <f t="shared" si="90"/>
        <v>33.700000000000003</v>
      </c>
      <c r="X262" s="46"/>
    </row>
    <row r="263" spans="1:27" x14ac:dyDescent="0.2">
      <c r="A263" s="60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60"/>
      <c r="Q263" s="11"/>
      <c r="R263" s="11"/>
      <c r="S263" s="11"/>
      <c r="T263" s="11"/>
      <c r="U263" s="11"/>
      <c r="V263" s="11"/>
      <c r="W263" s="11"/>
      <c r="X263" s="11"/>
    </row>
    <row r="264" spans="1:27" ht="13.5" thickBot="1" x14ac:dyDescent="0.25">
      <c r="A264" s="60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60"/>
      <c r="Q264" s="11"/>
      <c r="R264" s="11"/>
      <c r="S264" s="11"/>
      <c r="T264" s="11"/>
      <c r="U264" s="11"/>
      <c r="V264" s="11"/>
      <c r="W264" s="11"/>
      <c r="X264" s="11"/>
    </row>
    <row r="265" spans="1:27" ht="87" customHeight="1" thickBot="1" x14ac:dyDescent="0.25">
      <c r="A265" s="12"/>
      <c r="B265" s="13"/>
      <c r="C265" s="14"/>
      <c r="D265" s="15"/>
      <c r="E265" s="15"/>
      <c r="F265" s="15"/>
      <c r="G265" s="16"/>
      <c r="H265" s="17"/>
      <c r="I265" s="17"/>
      <c r="J265" s="17"/>
      <c r="K265" s="18"/>
      <c r="L265" s="17"/>
      <c r="M265" s="17"/>
      <c r="N265" s="17"/>
      <c r="O265" s="19"/>
      <c r="P265" s="20" t="s">
        <v>361</v>
      </c>
      <c r="Q265" s="21" t="s">
        <v>456</v>
      </c>
      <c r="R265" s="21" t="s">
        <v>456</v>
      </c>
      <c r="S265" s="22" t="s">
        <v>425</v>
      </c>
      <c r="T265" s="22" t="s">
        <v>424</v>
      </c>
      <c r="U265" s="22" t="s">
        <v>382</v>
      </c>
      <c r="V265" s="21" t="s">
        <v>456</v>
      </c>
      <c r="W265" s="21" t="s">
        <v>530</v>
      </c>
      <c r="X265" s="22" t="s">
        <v>523</v>
      </c>
      <c r="Y265" s="6"/>
    </row>
    <row r="266" spans="1:27" ht="45.75" thickBot="1" x14ac:dyDescent="0.25">
      <c r="A266" s="23" t="s">
        <v>55</v>
      </c>
      <c r="B266" s="24" t="s">
        <v>233</v>
      </c>
      <c r="C266" s="25" t="s">
        <v>0</v>
      </c>
      <c r="D266" s="26" t="s">
        <v>238</v>
      </c>
      <c r="E266" s="26" t="s">
        <v>237</v>
      </c>
      <c r="F266" s="26" t="s">
        <v>236</v>
      </c>
      <c r="G266" s="27" t="s">
        <v>235</v>
      </c>
      <c r="H266" s="28" t="s">
        <v>254</v>
      </c>
      <c r="I266" s="28" t="s">
        <v>255</v>
      </c>
      <c r="J266" s="28" t="s">
        <v>256</v>
      </c>
      <c r="K266" s="29" t="s">
        <v>257</v>
      </c>
      <c r="L266" s="28" t="s">
        <v>1</v>
      </c>
      <c r="M266" s="28" t="s">
        <v>2</v>
      </c>
      <c r="N266" s="28" t="s">
        <v>3</v>
      </c>
      <c r="O266" s="30" t="s">
        <v>56</v>
      </c>
      <c r="P266" s="31" t="s">
        <v>313</v>
      </c>
      <c r="Q266" s="32">
        <v>2022</v>
      </c>
      <c r="R266" s="32">
        <v>2023</v>
      </c>
      <c r="S266" s="32">
        <v>2024</v>
      </c>
      <c r="T266" s="32">
        <v>2024</v>
      </c>
      <c r="U266" s="32">
        <v>2025</v>
      </c>
      <c r="V266" s="32" t="s">
        <v>531</v>
      </c>
      <c r="W266" s="32">
        <v>2025</v>
      </c>
      <c r="X266" s="33" t="s">
        <v>524</v>
      </c>
    </row>
    <row r="267" spans="1:27" ht="101.25" x14ac:dyDescent="0.2">
      <c r="A267" s="119">
        <v>141</v>
      </c>
      <c r="B267" s="75" t="s">
        <v>292</v>
      </c>
      <c r="C267" s="77" t="s">
        <v>340</v>
      </c>
      <c r="D267" s="76" t="s">
        <v>11</v>
      </c>
      <c r="E267" s="76" t="s">
        <v>12</v>
      </c>
      <c r="F267" s="76" t="s">
        <v>39</v>
      </c>
      <c r="G267" s="77"/>
      <c r="H267" s="78">
        <v>6</v>
      </c>
      <c r="I267" s="78">
        <v>5</v>
      </c>
      <c r="J267" s="78">
        <v>1</v>
      </c>
      <c r="K267" s="75" t="s">
        <v>19</v>
      </c>
      <c r="L267" s="77"/>
      <c r="M267" s="77"/>
      <c r="N267" s="120" t="s">
        <v>513</v>
      </c>
      <c r="O267" s="77">
        <v>41</v>
      </c>
      <c r="P267" s="34" t="s">
        <v>514</v>
      </c>
      <c r="Q267" s="48">
        <v>0</v>
      </c>
      <c r="R267" s="48">
        <v>1660</v>
      </c>
      <c r="S267" s="39">
        <v>30000</v>
      </c>
      <c r="T267" s="48">
        <v>22770</v>
      </c>
      <c r="U267" s="48">
        <v>4000</v>
      </c>
      <c r="V267" s="48">
        <v>840</v>
      </c>
      <c r="W267" s="63">
        <f t="shared" ref="W267:W279" si="96">V267/U267*100</f>
        <v>21</v>
      </c>
      <c r="X267" s="74" t="s">
        <v>599</v>
      </c>
    </row>
    <row r="268" spans="1:27" ht="253.5" customHeight="1" x14ac:dyDescent="0.2">
      <c r="A268" s="65">
        <v>270</v>
      </c>
      <c r="B268" s="66" t="s">
        <v>292</v>
      </c>
      <c r="C268" s="67" t="s">
        <v>205</v>
      </c>
      <c r="D268" s="81" t="s">
        <v>42</v>
      </c>
      <c r="E268" s="81" t="s">
        <v>15</v>
      </c>
      <c r="F268" s="81" t="s">
        <v>10</v>
      </c>
      <c r="G268" s="82"/>
      <c r="H268" s="83">
        <v>7</v>
      </c>
      <c r="I268" s="83">
        <v>1</v>
      </c>
      <c r="J268" s="83">
        <v>7</v>
      </c>
      <c r="K268" s="80" t="s">
        <v>19</v>
      </c>
      <c r="L268" s="83"/>
      <c r="M268" s="83"/>
      <c r="N268" s="85" t="s">
        <v>510</v>
      </c>
      <c r="O268" s="83">
        <v>43</v>
      </c>
      <c r="P268" s="84" t="s">
        <v>291</v>
      </c>
      <c r="Q268" s="48">
        <v>547350</v>
      </c>
      <c r="R268" s="48">
        <v>2277060</v>
      </c>
      <c r="S268" s="48">
        <v>383000</v>
      </c>
      <c r="T268" s="48">
        <v>245760</v>
      </c>
      <c r="U268" s="48">
        <f>222000+4000+4000+40000</f>
        <v>270000</v>
      </c>
      <c r="V268" s="48">
        <v>1470</v>
      </c>
      <c r="W268" s="63">
        <f t="shared" si="96"/>
        <v>0.5444444444444444</v>
      </c>
      <c r="X268" s="47" t="s">
        <v>547</v>
      </c>
      <c r="Y268" s="2"/>
    </row>
    <row r="269" spans="1:27" ht="103.5" customHeight="1" x14ac:dyDescent="0.2">
      <c r="A269" s="121">
        <v>287</v>
      </c>
      <c r="B269" s="66" t="s">
        <v>292</v>
      </c>
      <c r="C269" s="122" t="s">
        <v>340</v>
      </c>
      <c r="D269" s="68" t="s">
        <v>11</v>
      </c>
      <c r="E269" s="68" t="s">
        <v>12</v>
      </c>
      <c r="F269" s="68" t="s">
        <v>39</v>
      </c>
      <c r="G269" s="69"/>
      <c r="H269" s="70">
        <v>8</v>
      </c>
      <c r="I269" s="70">
        <v>2</v>
      </c>
      <c r="J269" s="70">
        <v>1</v>
      </c>
      <c r="K269" s="66" t="s">
        <v>9</v>
      </c>
      <c r="L269" s="70"/>
      <c r="M269" s="70"/>
      <c r="N269" s="94" t="s">
        <v>513</v>
      </c>
      <c r="O269" s="70">
        <v>43</v>
      </c>
      <c r="P269" s="65" t="s">
        <v>515</v>
      </c>
      <c r="Q269" s="48">
        <v>0</v>
      </c>
      <c r="R269" s="48">
        <v>0</v>
      </c>
      <c r="S269" s="62">
        <v>965000</v>
      </c>
      <c r="T269" s="48">
        <v>950000</v>
      </c>
      <c r="U269" s="48">
        <v>188700</v>
      </c>
      <c r="V269" s="48">
        <v>0</v>
      </c>
      <c r="W269" s="63">
        <f t="shared" si="96"/>
        <v>0</v>
      </c>
      <c r="X269" s="74" t="s">
        <v>516</v>
      </c>
      <c r="Y269" s="2"/>
    </row>
    <row r="270" spans="1:27" ht="78.75" customHeight="1" x14ac:dyDescent="0.2">
      <c r="A270" s="42">
        <v>444</v>
      </c>
      <c r="B270" s="50" t="s">
        <v>292</v>
      </c>
      <c r="C270" s="46" t="s">
        <v>90</v>
      </c>
      <c r="D270" s="46" t="s">
        <v>90</v>
      </c>
      <c r="E270" s="46" t="s">
        <v>90</v>
      </c>
      <c r="F270" s="46" t="s">
        <v>90</v>
      </c>
      <c r="G270" s="46" t="s">
        <v>90</v>
      </c>
      <c r="H270" s="46">
        <v>6</v>
      </c>
      <c r="I270" s="46">
        <v>0</v>
      </c>
      <c r="J270" s="46">
        <v>0</v>
      </c>
      <c r="K270" s="46" t="s">
        <v>90</v>
      </c>
      <c r="L270" s="46" t="s">
        <v>90</v>
      </c>
      <c r="M270" s="46" t="s">
        <v>90</v>
      </c>
      <c r="N270" s="46" t="s">
        <v>90</v>
      </c>
      <c r="O270" s="46" t="s">
        <v>90</v>
      </c>
      <c r="P270" s="42" t="s">
        <v>88</v>
      </c>
      <c r="Q270" s="48">
        <v>131830</v>
      </c>
      <c r="R270" s="48">
        <v>115050</v>
      </c>
      <c r="S270" s="48">
        <v>121860</v>
      </c>
      <c r="T270" s="48">
        <v>121860</v>
      </c>
      <c r="U270" s="48">
        <v>131500</v>
      </c>
      <c r="V270" s="48">
        <v>65770</v>
      </c>
      <c r="W270" s="63">
        <f t="shared" si="96"/>
        <v>50.015209125475288</v>
      </c>
      <c r="X270" s="47" t="s">
        <v>600</v>
      </c>
      <c r="Y270" s="6"/>
      <c r="Z270" s="6"/>
      <c r="AA270" s="6"/>
    </row>
    <row r="271" spans="1:27" ht="40.5" customHeight="1" x14ac:dyDescent="0.2">
      <c r="A271" s="109"/>
      <c r="B271" s="51"/>
      <c r="C271" s="45"/>
      <c r="D271" s="45"/>
      <c r="E271" s="45"/>
      <c r="F271" s="45"/>
      <c r="G271" s="45"/>
      <c r="H271" s="52">
        <v>6</v>
      </c>
      <c r="I271" s="52">
        <v>5</v>
      </c>
      <c r="J271" s="52">
        <v>0</v>
      </c>
      <c r="K271" s="51"/>
      <c r="L271" s="52"/>
      <c r="M271" s="52"/>
      <c r="N271" s="51"/>
      <c r="O271" s="52"/>
      <c r="P271" s="55" t="s">
        <v>492</v>
      </c>
      <c r="Q271" s="56">
        <f t="shared" ref="Q271:V271" si="97">SUM(Q267)</f>
        <v>0</v>
      </c>
      <c r="R271" s="56">
        <f t="shared" si="97"/>
        <v>1660</v>
      </c>
      <c r="S271" s="56">
        <f t="shared" si="97"/>
        <v>30000</v>
      </c>
      <c r="T271" s="56">
        <f t="shared" si="97"/>
        <v>22770</v>
      </c>
      <c r="U271" s="56">
        <f t="shared" si="97"/>
        <v>4000</v>
      </c>
      <c r="V271" s="56">
        <f t="shared" si="97"/>
        <v>840</v>
      </c>
      <c r="W271" s="118">
        <f t="shared" si="96"/>
        <v>21</v>
      </c>
      <c r="X271" s="55"/>
      <c r="Y271" s="6"/>
      <c r="Z271" s="6"/>
      <c r="AA271" s="6"/>
    </row>
    <row r="272" spans="1:27" ht="51" customHeight="1" x14ac:dyDescent="0.2">
      <c r="A272" s="110"/>
      <c r="B272" s="111"/>
      <c r="C272" s="89"/>
      <c r="D272" s="89"/>
      <c r="E272" s="89"/>
      <c r="F272" s="89"/>
      <c r="G272" s="89"/>
      <c r="H272" s="89">
        <v>7</v>
      </c>
      <c r="I272" s="89">
        <v>1</v>
      </c>
      <c r="J272" s="89">
        <v>0</v>
      </c>
      <c r="K272" s="88"/>
      <c r="L272" s="89"/>
      <c r="M272" s="89"/>
      <c r="N272" s="89"/>
      <c r="O272" s="89"/>
      <c r="P272" s="87" t="s">
        <v>493</v>
      </c>
      <c r="Q272" s="56">
        <f t="shared" ref="Q272:V272" si="98">SUM(Q268)</f>
        <v>547350</v>
      </c>
      <c r="R272" s="56">
        <f t="shared" si="98"/>
        <v>2277060</v>
      </c>
      <c r="S272" s="56">
        <f t="shared" si="98"/>
        <v>383000</v>
      </c>
      <c r="T272" s="56">
        <f t="shared" si="98"/>
        <v>245760</v>
      </c>
      <c r="U272" s="56">
        <f t="shared" si="98"/>
        <v>270000</v>
      </c>
      <c r="V272" s="56">
        <f t="shared" si="98"/>
        <v>1470</v>
      </c>
      <c r="W272" s="118">
        <f t="shared" si="96"/>
        <v>0.5444444444444444</v>
      </c>
      <c r="X272" s="55"/>
      <c r="Y272" s="6"/>
      <c r="Z272" s="6"/>
      <c r="AA272" s="6"/>
    </row>
    <row r="273" spans="1:252" ht="28.5" customHeight="1" x14ac:dyDescent="0.2">
      <c r="A273" s="110"/>
      <c r="B273" s="111"/>
      <c r="C273" s="89"/>
      <c r="D273" s="89"/>
      <c r="E273" s="89"/>
      <c r="F273" s="89"/>
      <c r="G273" s="89"/>
      <c r="H273" s="112">
        <v>8</v>
      </c>
      <c r="I273" s="112">
        <v>2</v>
      </c>
      <c r="J273" s="112">
        <v>0</v>
      </c>
      <c r="K273" s="111"/>
      <c r="L273" s="112"/>
      <c r="M273" s="112"/>
      <c r="N273" s="111"/>
      <c r="O273" s="112"/>
      <c r="P273" s="87" t="s">
        <v>494</v>
      </c>
      <c r="Q273" s="56">
        <f t="shared" ref="Q273:V273" si="99">SUM(Q269)</f>
        <v>0</v>
      </c>
      <c r="R273" s="56">
        <f t="shared" si="99"/>
        <v>0</v>
      </c>
      <c r="S273" s="56">
        <f t="shared" si="99"/>
        <v>965000</v>
      </c>
      <c r="T273" s="56">
        <f t="shared" si="99"/>
        <v>950000</v>
      </c>
      <c r="U273" s="56">
        <f t="shared" si="99"/>
        <v>188700</v>
      </c>
      <c r="V273" s="56">
        <f t="shared" si="99"/>
        <v>0</v>
      </c>
      <c r="W273" s="118">
        <f t="shared" si="96"/>
        <v>0</v>
      </c>
      <c r="X273" s="55"/>
      <c r="Y273" s="6"/>
      <c r="Z273" s="6"/>
      <c r="AA273" s="6"/>
    </row>
    <row r="274" spans="1:252" ht="28.5" customHeight="1" x14ac:dyDescent="0.2">
      <c r="A274" s="55"/>
      <c r="B274" s="44"/>
      <c r="C274" s="45"/>
      <c r="D274" s="45"/>
      <c r="E274" s="45"/>
      <c r="F274" s="45"/>
      <c r="G274" s="45"/>
      <c r="H274" s="52">
        <v>6</v>
      </c>
      <c r="I274" s="52">
        <v>0</v>
      </c>
      <c r="J274" s="52">
        <v>0</v>
      </c>
      <c r="K274" s="51"/>
      <c r="L274" s="52"/>
      <c r="M274" s="52"/>
      <c r="N274" s="52"/>
      <c r="O274" s="52"/>
      <c r="P274" s="109" t="s">
        <v>497</v>
      </c>
      <c r="Q274" s="56">
        <f t="shared" ref="Q274:V274" si="100">SUM(Q270)</f>
        <v>131830</v>
      </c>
      <c r="R274" s="56">
        <f t="shared" si="100"/>
        <v>115050</v>
      </c>
      <c r="S274" s="56">
        <f t="shared" si="100"/>
        <v>121860</v>
      </c>
      <c r="T274" s="56">
        <f t="shared" si="100"/>
        <v>121860</v>
      </c>
      <c r="U274" s="56">
        <f t="shared" si="100"/>
        <v>131500</v>
      </c>
      <c r="V274" s="56">
        <f t="shared" si="100"/>
        <v>65770</v>
      </c>
      <c r="W274" s="118">
        <f t="shared" si="96"/>
        <v>50.015209125475288</v>
      </c>
      <c r="X274" s="55"/>
      <c r="Y274" s="6"/>
      <c r="Z274" s="6"/>
      <c r="AA274" s="6"/>
    </row>
    <row r="275" spans="1:252" ht="22.5" x14ac:dyDescent="0.2">
      <c r="A275" s="47"/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55" t="s">
        <v>300</v>
      </c>
      <c r="Q275" s="59">
        <f t="shared" ref="Q275:V275" si="101">SUM(Q267:Q270)</f>
        <v>679180</v>
      </c>
      <c r="R275" s="59">
        <f t="shared" si="101"/>
        <v>2393770</v>
      </c>
      <c r="S275" s="59">
        <f t="shared" si="101"/>
        <v>1499860</v>
      </c>
      <c r="T275" s="59">
        <f t="shared" si="101"/>
        <v>1340390</v>
      </c>
      <c r="U275" s="59">
        <f t="shared" si="101"/>
        <v>594200</v>
      </c>
      <c r="V275" s="59">
        <f t="shared" si="101"/>
        <v>68080</v>
      </c>
      <c r="W275" s="118">
        <f t="shared" si="96"/>
        <v>11.457421743520699</v>
      </c>
      <c r="X275" s="46"/>
    </row>
    <row r="276" spans="1:252" ht="13.5" thickBot="1" x14ac:dyDescent="0.25">
      <c r="A276" s="60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60"/>
      <c r="Q276" s="11"/>
      <c r="R276" s="11"/>
      <c r="S276" s="11"/>
      <c r="T276" s="11"/>
      <c r="U276" s="11"/>
      <c r="V276" s="11"/>
      <c r="W276" s="11"/>
      <c r="X276" s="11"/>
    </row>
    <row r="277" spans="1:252" ht="13.5" thickBot="1" x14ac:dyDescent="0.25">
      <c r="A277" s="6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47" t="s">
        <v>183</v>
      </c>
      <c r="Q277" s="62">
        <f t="shared" ref="Q277:V277" si="102">Q267+Q270</f>
        <v>131830</v>
      </c>
      <c r="R277" s="62">
        <f t="shared" si="102"/>
        <v>116710</v>
      </c>
      <c r="S277" s="62">
        <f t="shared" si="102"/>
        <v>151860</v>
      </c>
      <c r="T277" s="62">
        <f t="shared" si="102"/>
        <v>144630</v>
      </c>
      <c r="U277" s="62">
        <f t="shared" si="102"/>
        <v>135500</v>
      </c>
      <c r="V277" s="62">
        <f t="shared" si="102"/>
        <v>66610</v>
      </c>
      <c r="W277" s="63">
        <f t="shared" si="96"/>
        <v>49.158671586715869</v>
      </c>
      <c r="X277" s="46"/>
    </row>
    <row r="278" spans="1:252" ht="13.5" thickBot="1" x14ac:dyDescent="0.25">
      <c r="A278" s="64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47" t="s">
        <v>184</v>
      </c>
      <c r="Q278" s="62">
        <f t="shared" ref="Q278:V279" si="103">Q268</f>
        <v>547350</v>
      </c>
      <c r="R278" s="62">
        <f t="shared" si="103"/>
        <v>2277060</v>
      </c>
      <c r="S278" s="62">
        <f t="shared" si="103"/>
        <v>383000</v>
      </c>
      <c r="T278" s="62">
        <f t="shared" si="103"/>
        <v>245760</v>
      </c>
      <c r="U278" s="62">
        <f t="shared" si="103"/>
        <v>270000</v>
      </c>
      <c r="V278" s="62">
        <f t="shared" si="103"/>
        <v>1470</v>
      </c>
      <c r="W278" s="63">
        <f t="shared" si="96"/>
        <v>0.5444444444444444</v>
      </c>
      <c r="X278" s="46"/>
    </row>
    <row r="279" spans="1:252" ht="13.5" thickBot="1" x14ac:dyDescent="0.25">
      <c r="A279" s="113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47" t="s">
        <v>318</v>
      </c>
      <c r="Q279" s="62">
        <f t="shared" si="103"/>
        <v>0</v>
      </c>
      <c r="R279" s="62">
        <f t="shared" si="103"/>
        <v>0</v>
      </c>
      <c r="S279" s="62">
        <f t="shared" si="103"/>
        <v>965000</v>
      </c>
      <c r="T279" s="62">
        <f t="shared" si="103"/>
        <v>950000</v>
      </c>
      <c r="U279" s="62">
        <f t="shared" si="103"/>
        <v>188700</v>
      </c>
      <c r="V279" s="62">
        <f t="shared" si="103"/>
        <v>0</v>
      </c>
      <c r="W279" s="63">
        <f t="shared" si="96"/>
        <v>0</v>
      </c>
      <c r="X279" s="46"/>
    </row>
    <row r="280" spans="1:252" ht="13.5" thickBot="1" x14ac:dyDescent="0.25">
      <c r="A280" s="60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60"/>
      <c r="Q280" s="11"/>
      <c r="R280" s="11"/>
      <c r="S280" s="11"/>
      <c r="T280" s="11"/>
      <c r="U280" s="11"/>
      <c r="V280" s="11"/>
      <c r="W280" s="11"/>
      <c r="X280" s="11"/>
    </row>
    <row r="281" spans="1:252" ht="93" customHeight="1" thickBot="1" x14ac:dyDescent="0.25">
      <c r="A281" s="12"/>
      <c r="B281" s="13"/>
      <c r="C281" s="14"/>
      <c r="D281" s="15"/>
      <c r="E281" s="15"/>
      <c r="F281" s="15"/>
      <c r="G281" s="16"/>
      <c r="H281" s="17"/>
      <c r="I281" s="17"/>
      <c r="J281" s="17"/>
      <c r="K281" s="18"/>
      <c r="L281" s="17"/>
      <c r="M281" s="17"/>
      <c r="N281" s="17"/>
      <c r="O281" s="19"/>
      <c r="P281" s="20" t="s">
        <v>361</v>
      </c>
      <c r="Q281" s="21" t="s">
        <v>456</v>
      </c>
      <c r="R281" s="21" t="s">
        <v>456</v>
      </c>
      <c r="S281" s="22" t="s">
        <v>425</v>
      </c>
      <c r="T281" s="22" t="s">
        <v>424</v>
      </c>
      <c r="U281" s="22" t="s">
        <v>382</v>
      </c>
      <c r="V281" s="21" t="s">
        <v>456</v>
      </c>
      <c r="W281" s="21" t="s">
        <v>530</v>
      </c>
      <c r="X281" s="22" t="s">
        <v>523</v>
      </c>
      <c r="Y281" s="6"/>
    </row>
    <row r="282" spans="1:252" ht="45.75" thickBot="1" x14ac:dyDescent="0.25">
      <c r="A282" s="23" t="s">
        <v>55</v>
      </c>
      <c r="B282" s="24" t="s">
        <v>233</v>
      </c>
      <c r="C282" s="25" t="s">
        <v>0</v>
      </c>
      <c r="D282" s="26" t="s">
        <v>238</v>
      </c>
      <c r="E282" s="26" t="s">
        <v>237</v>
      </c>
      <c r="F282" s="120" t="s">
        <v>236</v>
      </c>
      <c r="G282" s="97" t="s">
        <v>235</v>
      </c>
      <c r="H282" s="123" t="s">
        <v>254</v>
      </c>
      <c r="I282" s="123" t="s">
        <v>255</v>
      </c>
      <c r="J282" s="123" t="s">
        <v>256</v>
      </c>
      <c r="K282" s="124" t="s">
        <v>257</v>
      </c>
      <c r="L282" s="123" t="s">
        <v>1</v>
      </c>
      <c r="M282" s="123" t="s">
        <v>2</v>
      </c>
      <c r="N282" s="123" t="s">
        <v>3</v>
      </c>
      <c r="O282" s="125" t="s">
        <v>56</v>
      </c>
      <c r="P282" s="31" t="s">
        <v>314</v>
      </c>
      <c r="Q282" s="32">
        <v>2022</v>
      </c>
      <c r="R282" s="32">
        <v>2023</v>
      </c>
      <c r="S282" s="32">
        <v>2024</v>
      </c>
      <c r="T282" s="32">
        <v>2024</v>
      </c>
      <c r="U282" s="32">
        <v>2025</v>
      </c>
      <c r="V282" s="32" t="s">
        <v>531</v>
      </c>
      <c r="W282" s="32">
        <v>2025</v>
      </c>
      <c r="X282" s="33" t="s">
        <v>524</v>
      </c>
    </row>
    <row r="283" spans="1:252" ht="74.25" customHeight="1" x14ac:dyDescent="0.2">
      <c r="A283" s="47">
        <v>443</v>
      </c>
      <c r="B283" s="43" t="s">
        <v>294</v>
      </c>
      <c r="C283" s="78" t="s">
        <v>90</v>
      </c>
      <c r="D283" s="78" t="s">
        <v>90</v>
      </c>
      <c r="E283" s="78" t="s">
        <v>90</v>
      </c>
      <c r="F283" s="46" t="s">
        <v>90</v>
      </c>
      <c r="G283" s="46" t="s">
        <v>90</v>
      </c>
      <c r="H283" s="46">
        <v>6</v>
      </c>
      <c r="I283" s="46">
        <v>0</v>
      </c>
      <c r="J283" s="46">
        <v>0</v>
      </c>
      <c r="K283" s="46" t="s">
        <v>90</v>
      </c>
      <c r="L283" s="46" t="s">
        <v>90</v>
      </c>
      <c r="M283" s="46" t="s">
        <v>90</v>
      </c>
      <c r="N283" s="46" t="s">
        <v>90</v>
      </c>
      <c r="O283" s="46" t="s">
        <v>90</v>
      </c>
      <c r="P283" s="47" t="s">
        <v>87</v>
      </c>
      <c r="Q283" s="48">
        <v>118040</v>
      </c>
      <c r="R283" s="48">
        <v>147200</v>
      </c>
      <c r="S283" s="48">
        <v>158290</v>
      </c>
      <c r="T283" s="48">
        <v>158290</v>
      </c>
      <c r="U283" s="48">
        <v>152580</v>
      </c>
      <c r="V283" s="48">
        <v>76310</v>
      </c>
      <c r="W283" s="63">
        <f t="shared" ref="W283:W285" si="104">V283/U283*100</f>
        <v>50.013107877834585</v>
      </c>
      <c r="X283" s="47" t="s">
        <v>600</v>
      </c>
      <c r="Y283" s="2"/>
      <c r="Z283" s="6"/>
      <c r="AA283" s="6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  <c r="FJ283" s="1"/>
      <c r="FK283" s="1"/>
      <c r="FL283" s="1"/>
      <c r="FM283" s="1"/>
      <c r="FN283" s="1"/>
      <c r="FO283" s="1"/>
      <c r="FP283" s="1"/>
      <c r="FQ283" s="1"/>
      <c r="FR283" s="1"/>
      <c r="FS283" s="1"/>
      <c r="FT283" s="1"/>
      <c r="FU283" s="1"/>
      <c r="FV283" s="1"/>
      <c r="FW283" s="1"/>
      <c r="FX283" s="1"/>
      <c r="FY283" s="1"/>
      <c r="FZ283" s="1"/>
      <c r="GA283" s="1"/>
      <c r="GB283" s="1"/>
      <c r="GC283" s="1"/>
      <c r="GD283" s="1"/>
      <c r="GE283" s="1"/>
      <c r="GF283" s="1"/>
      <c r="GG283" s="1"/>
      <c r="GH283" s="1"/>
      <c r="GI283" s="1"/>
      <c r="GJ283" s="1"/>
      <c r="GK283" s="1"/>
      <c r="GL283" s="1"/>
      <c r="GM283" s="1"/>
      <c r="GN283" s="1"/>
      <c r="GO283" s="1"/>
      <c r="GP283" s="1"/>
      <c r="GQ283" s="1"/>
      <c r="GR283" s="1"/>
      <c r="GS283" s="1"/>
      <c r="GT283" s="1"/>
      <c r="GU283" s="1"/>
      <c r="GV283" s="1"/>
      <c r="GW283" s="1"/>
      <c r="GX283" s="1"/>
      <c r="GY283" s="1"/>
      <c r="GZ283" s="1"/>
      <c r="HA283" s="1"/>
      <c r="HB283" s="1"/>
      <c r="HC283" s="1"/>
      <c r="HD283" s="1"/>
      <c r="HE283" s="1"/>
      <c r="HF283" s="1"/>
      <c r="HG283" s="1"/>
      <c r="HH283" s="1"/>
      <c r="HI283" s="1"/>
      <c r="HJ283" s="1"/>
      <c r="HK283" s="1"/>
      <c r="HL283" s="1"/>
      <c r="HM283" s="1"/>
      <c r="HN283" s="1"/>
      <c r="HO283" s="1"/>
      <c r="HP283" s="1"/>
      <c r="HQ283" s="1"/>
      <c r="HR283" s="1"/>
      <c r="HS283" s="1"/>
      <c r="HT283" s="1"/>
      <c r="HU283" s="1"/>
      <c r="HV283" s="1"/>
      <c r="HW283" s="1"/>
      <c r="HX283" s="1"/>
      <c r="HY283" s="1"/>
      <c r="HZ283" s="1"/>
      <c r="IA283" s="1"/>
      <c r="IB283" s="1"/>
      <c r="IC283" s="1"/>
      <c r="ID283" s="1"/>
      <c r="IE283" s="1"/>
      <c r="IF283" s="1"/>
      <c r="IG283" s="1"/>
      <c r="IH283" s="1"/>
      <c r="II283" s="1"/>
      <c r="IJ283" s="1"/>
      <c r="IK283" s="1"/>
      <c r="IL283" s="1"/>
      <c r="IM283" s="1"/>
      <c r="IN283" s="1"/>
      <c r="IO283" s="1"/>
      <c r="IP283" s="1"/>
      <c r="IQ283" s="1"/>
      <c r="IR283" s="1"/>
    </row>
    <row r="284" spans="1:252" ht="27" customHeight="1" x14ac:dyDescent="0.2">
      <c r="A284" s="55"/>
      <c r="B284" s="44"/>
      <c r="C284" s="77"/>
      <c r="D284" s="77"/>
      <c r="E284" s="77"/>
      <c r="F284" s="102"/>
      <c r="G284" s="102"/>
      <c r="H284" s="52">
        <v>6</v>
      </c>
      <c r="I284" s="52">
        <v>0</v>
      </c>
      <c r="J284" s="52">
        <v>0</v>
      </c>
      <c r="K284" s="51"/>
      <c r="L284" s="52"/>
      <c r="M284" s="52"/>
      <c r="N284" s="52"/>
      <c r="O284" s="52"/>
      <c r="P284" s="109" t="s">
        <v>498</v>
      </c>
      <c r="Q284" s="56">
        <f t="shared" ref="Q284:V284" si="105">SUM(Q283)</f>
        <v>118040</v>
      </c>
      <c r="R284" s="56">
        <f t="shared" si="105"/>
        <v>147200</v>
      </c>
      <c r="S284" s="56">
        <f t="shared" si="105"/>
        <v>158290</v>
      </c>
      <c r="T284" s="56">
        <f t="shared" si="105"/>
        <v>158290</v>
      </c>
      <c r="U284" s="56">
        <f t="shared" si="105"/>
        <v>152580</v>
      </c>
      <c r="V284" s="56">
        <f t="shared" si="105"/>
        <v>76310</v>
      </c>
      <c r="W284" s="118">
        <f t="shared" si="104"/>
        <v>50.013107877834585</v>
      </c>
      <c r="X284" s="55"/>
      <c r="Y284" s="2"/>
      <c r="Z284" s="6"/>
      <c r="AA284" s="6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  <c r="FJ284" s="1"/>
      <c r="FK284" s="1"/>
      <c r="FL284" s="1"/>
      <c r="FM284" s="1"/>
      <c r="FN284" s="1"/>
      <c r="FO284" s="1"/>
      <c r="FP284" s="1"/>
      <c r="FQ284" s="1"/>
      <c r="FR284" s="1"/>
      <c r="FS284" s="1"/>
      <c r="FT284" s="1"/>
      <c r="FU284" s="1"/>
      <c r="FV284" s="1"/>
      <c r="FW284" s="1"/>
      <c r="FX284" s="1"/>
      <c r="FY284" s="1"/>
      <c r="FZ284" s="1"/>
      <c r="GA284" s="1"/>
      <c r="GB284" s="1"/>
      <c r="GC284" s="1"/>
      <c r="GD284" s="1"/>
      <c r="GE284" s="1"/>
      <c r="GF284" s="1"/>
      <c r="GG284" s="1"/>
      <c r="GH284" s="1"/>
      <c r="GI284" s="1"/>
      <c r="GJ284" s="1"/>
      <c r="GK284" s="1"/>
      <c r="GL284" s="1"/>
      <c r="GM284" s="1"/>
      <c r="GN284" s="1"/>
      <c r="GO284" s="1"/>
      <c r="GP284" s="1"/>
      <c r="GQ284" s="1"/>
      <c r="GR284" s="1"/>
      <c r="GS284" s="1"/>
      <c r="GT284" s="1"/>
      <c r="GU284" s="1"/>
      <c r="GV284" s="1"/>
      <c r="GW284" s="1"/>
      <c r="GX284" s="1"/>
      <c r="GY284" s="1"/>
      <c r="GZ284" s="1"/>
      <c r="HA284" s="1"/>
      <c r="HB284" s="1"/>
      <c r="HC284" s="1"/>
      <c r="HD284" s="1"/>
      <c r="HE284" s="1"/>
      <c r="HF284" s="1"/>
      <c r="HG284" s="1"/>
      <c r="HH284" s="1"/>
      <c r="HI284" s="1"/>
      <c r="HJ284" s="1"/>
      <c r="HK284" s="1"/>
      <c r="HL284" s="1"/>
      <c r="HM284" s="1"/>
      <c r="HN284" s="1"/>
      <c r="HO284" s="1"/>
      <c r="HP284" s="1"/>
      <c r="HQ284" s="1"/>
      <c r="HR284" s="1"/>
      <c r="HS284" s="1"/>
      <c r="HT284" s="1"/>
      <c r="HU284" s="1"/>
      <c r="HV284" s="1"/>
      <c r="HW284" s="1"/>
      <c r="HX284" s="1"/>
      <c r="HY284" s="1"/>
      <c r="HZ284" s="1"/>
      <c r="IA284" s="1"/>
      <c r="IB284" s="1"/>
      <c r="IC284" s="1"/>
      <c r="ID284" s="1"/>
      <c r="IE284" s="1"/>
      <c r="IF284" s="1"/>
      <c r="IG284" s="1"/>
      <c r="IH284" s="1"/>
      <c r="II284" s="1"/>
      <c r="IJ284" s="1"/>
      <c r="IK284" s="1"/>
      <c r="IL284" s="1"/>
      <c r="IM284" s="1"/>
      <c r="IN284" s="1"/>
      <c r="IO284" s="1"/>
      <c r="IP284" s="1"/>
      <c r="IQ284" s="1"/>
      <c r="IR284" s="1"/>
    </row>
    <row r="285" spans="1:252" ht="22.5" x14ac:dyDescent="0.2">
      <c r="A285" s="47"/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55" t="s">
        <v>300</v>
      </c>
      <c r="Q285" s="59">
        <f t="shared" ref="Q285:V285" si="106">SUM(Q283:Q283)</f>
        <v>118040</v>
      </c>
      <c r="R285" s="59">
        <f t="shared" si="106"/>
        <v>147200</v>
      </c>
      <c r="S285" s="59">
        <f t="shared" si="106"/>
        <v>158290</v>
      </c>
      <c r="T285" s="59">
        <f t="shared" si="106"/>
        <v>158290</v>
      </c>
      <c r="U285" s="59">
        <f t="shared" si="106"/>
        <v>152580</v>
      </c>
      <c r="V285" s="59">
        <f t="shared" si="106"/>
        <v>76310</v>
      </c>
      <c r="W285" s="118">
        <f t="shared" si="104"/>
        <v>50.013107877834585</v>
      </c>
      <c r="X285" s="46"/>
    </row>
    <row r="286" spans="1:252" ht="13.5" thickBot="1" x14ac:dyDescent="0.25">
      <c r="A286" s="60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60"/>
      <c r="Q286" s="11"/>
      <c r="R286" s="11"/>
      <c r="S286" s="11"/>
      <c r="T286" s="11"/>
      <c r="U286" s="11"/>
      <c r="V286" s="11"/>
      <c r="W286" s="11"/>
      <c r="X286" s="11"/>
    </row>
    <row r="287" spans="1:252" ht="13.5" thickBot="1" x14ac:dyDescent="0.25">
      <c r="A287" s="6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47" t="s">
        <v>183</v>
      </c>
      <c r="Q287" s="62">
        <f t="shared" ref="Q287:V287" si="107">Q283</f>
        <v>118040</v>
      </c>
      <c r="R287" s="62">
        <f t="shared" si="107"/>
        <v>147200</v>
      </c>
      <c r="S287" s="62">
        <f t="shared" si="107"/>
        <v>158290</v>
      </c>
      <c r="T287" s="62">
        <f t="shared" si="107"/>
        <v>158290</v>
      </c>
      <c r="U287" s="62">
        <f t="shared" si="107"/>
        <v>152580</v>
      </c>
      <c r="V287" s="62">
        <f t="shared" si="107"/>
        <v>76310</v>
      </c>
      <c r="W287" s="63">
        <f t="shared" ref="W287" si="108">V287/U287*100</f>
        <v>50.013107877834585</v>
      </c>
      <c r="X287" s="46"/>
    </row>
    <row r="288" spans="1:252" ht="13.5" thickBot="1" x14ac:dyDescent="0.25">
      <c r="A288" s="64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47" t="s">
        <v>184</v>
      </c>
      <c r="Q288" s="63"/>
      <c r="R288" s="63"/>
      <c r="S288" s="63"/>
      <c r="T288" s="63"/>
      <c r="U288" s="63"/>
      <c r="V288" s="63"/>
      <c r="W288" s="63"/>
      <c r="X288" s="46"/>
    </row>
    <row r="289" spans="1:26" x14ac:dyDescent="0.2">
      <c r="A289" s="60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60"/>
      <c r="Q289" s="11"/>
      <c r="R289" s="11"/>
      <c r="S289" s="11"/>
      <c r="T289" s="11"/>
      <c r="U289" s="11"/>
      <c r="V289" s="11"/>
      <c r="W289" s="11"/>
      <c r="X289" s="11"/>
    </row>
    <row r="290" spans="1:26" ht="13.5" thickBot="1" x14ac:dyDescent="0.25">
      <c r="A290" s="60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60"/>
      <c r="Q290" s="11"/>
      <c r="R290" s="11"/>
      <c r="S290" s="11"/>
      <c r="T290" s="11"/>
      <c r="U290" s="11"/>
      <c r="V290" s="11"/>
      <c r="W290" s="11"/>
      <c r="X290" s="11"/>
    </row>
    <row r="291" spans="1:26" ht="96.75" customHeight="1" thickBot="1" x14ac:dyDescent="0.25">
      <c r="A291" s="12"/>
      <c r="B291" s="13"/>
      <c r="C291" s="14"/>
      <c r="D291" s="15"/>
      <c r="E291" s="15"/>
      <c r="F291" s="15"/>
      <c r="G291" s="16"/>
      <c r="H291" s="17"/>
      <c r="I291" s="17"/>
      <c r="J291" s="17"/>
      <c r="K291" s="18"/>
      <c r="L291" s="17"/>
      <c r="M291" s="17"/>
      <c r="N291" s="17"/>
      <c r="O291" s="19"/>
      <c r="P291" s="20" t="s">
        <v>361</v>
      </c>
      <c r="Q291" s="21" t="s">
        <v>456</v>
      </c>
      <c r="R291" s="21" t="s">
        <v>456</v>
      </c>
      <c r="S291" s="22" t="s">
        <v>425</v>
      </c>
      <c r="T291" s="22" t="s">
        <v>424</v>
      </c>
      <c r="U291" s="22" t="s">
        <v>382</v>
      </c>
      <c r="V291" s="21" t="s">
        <v>456</v>
      </c>
      <c r="W291" s="21" t="s">
        <v>530</v>
      </c>
      <c r="X291" s="22" t="s">
        <v>523</v>
      </c>
      <c r="Y291" s="6"/>
    </row>
    <row r="292" spans="1:26" ht="45.75" thickBot="1" x14ac:dyDescent="0.25">
      <c r="A292" s="23" t="s">
        <v>55</v>
      </c>
      <c r="B292" s="24" t="s">
        <v>233</v>
      </c>
      <c r="C292" s="25" t="s">
        <v>0</v>
      </c>
      <c r="D292" s="26" t="s">
        <v>238</v>
      </c>
      <c r="E292" s="26" t="s">
        <v>237</v>
      </c>
      <c r="F292" s="26" t="s">
        <v>236</v>
      </c>
      <c r="G292" s="27" t="s">
        <v>235</v>
      </c>
      <c r="H292" s="28" t="s">
        <v>254</v>
      </c>
      <c r="I292" s="28" t="s">
        <v>255</v>
      </c>
      <c r="J292" s="28" t="s">
        <v>256</v>
      </c>
      <c r="K292" s="29" t="s">
        <v>257</v>
      </c>
      <c r="L292" s="28" t="s">
        <v>1</v>
      </c>
      <c r="M292" s="28" t="s">
        <v>2</v>
      </c>
      <c r="N292" s="28" t="s">
        <v>3</v>
      </c>
      <c r="O292" s="30" t="s">
        <v>56</v>
      </c>
      <c r="P292" s="31" t="s">
        <v>315</v>
      </c>
      <c r="Q292" s="32">
        <v>2022</v>
      </c>
      <c r="R292" s="32">
        <v>2023</v>
      </c>
      <c r="S292" s="32">
        <v>2024</v>
      </c>
      <c r="T292" s="32">
        <v>2024</v>
      </c>
      <c r="U292" s="32">
        <v>2025</v>
      </c>
      <c r="V292" s="32" t="s">
        <v>531</v>
      </c>
      <c r="W292" s="32">
        <v>2025</v>
      </c>
      <c r="X292" s="33" t="s">
        <v>524</v>
      </c>
    </row>
    <row r="293" spans="1:26" x14ac:dyDescent="0.2">
      <c r="A293" s="47">
        <v>119</v>
      </c>
      <c r="B293" s="43" t="s">
        <v>276</v>
      </c>
      <c r="C293" s="43" t="s">
        <v>205</v>
      </c>
      <c r="D293" s="44" t="s">
        <v>11</v>
      </c>
      <c r="E293" s="44" t="s">
        <v>8</v>
      </c>
      <c r="F293" s="44" t="s">
        <v>8</v>
      </c>
      <c r="G293" s="45"/>
      <c r="H293" s="46" t="s">
        <v>14</v>
      </c>
      <c r="I293" s="46" t="s">
        <v>15</v>
      </c>
      <c r="J293" s="46" t="s">
        <v>7</v>
      </c>
      <c r="K293" s="43" t="s">
        <v>13</v>
      </c>
      <c r="L293" s="46" t="s">
        <v>5</v>
      </c>
      <c r="M293" s="46" t="s">
        <v>5</v>
      </c>
      <c r="N293" s="46" t="s">
        <v>7</v>
      </c>
      <c r="O293" s="53">
        <v>41</v>
      </c>
      <c r="P293" s="47" t="s">
        <v>130</v>
      </c>
      <c r="Q293" s="48">
        <v>0</v>
      </c>
      <c r="R293" s="48">
        <v>2210</v>
      </c>
      <c r="S293" s="48">
        <v>980</v>
      </c>
      <c r="T293" s="48">
        <v>980</v>
      </c>
      <c r="U293" s="48">
        <v>1470</v>
      </c>
      <c r="V293" s="48">
        <v>1470</v>
      </c>
      <c r="W293" s="63">
        <f t="shared" ref="W293:W296" si="109">V293/U293*100</f>
        <v>100</v>
      </c>
      <c r="X293" s="47"/>
      <c r="Y293" s="2"/>
      <c r="Z293" s="6"/>
    </row>
    <row r="294" spans="1:26" ht="22.5" x14ac:dyDescent="0.2">
      <c r="A294" s="42">
        <v>386</v>
      </c>
      <c r="B294" s="50" t="s">
        <v>276</v>
      </c>
      <c r="C294" s="43" t="s">
        <v>205</v>
      </c>
      <c r="D294" s="51" t="s">
        <v>48</v>
      </c>
      <c r="E294" s="51" t="s">
        <v>7</v>
      </c>
      <c r="F294" s="51" t="s">
        <v>39</v>
      </c>
      <c r="G294" s="52"/>
      <c r="H294" s="53" t="s">
        <v>14</v>
      </c>
      <c r="I294" s="53" t="s">
        <v>10</v>
      </c>
      <c r="J294" s="53" t="s">
        <v>7</v>
      </c>
      <c r="K294" s="50" t="s">
        <v>13</v>
      </c>
      <c r="L294" s="53" t="s">
        <v>5</v>
      </c>
      <c r="M294" s="53">
        <v>1</v>
      </c>
      <c r="N294" s="50" t="s">
        <v>11</v>
      </c>
      <c r="O294" s="53">
        <v>41</v>
      </c>
      <c r="P294" s="42" t="s">
        <v>250</v>
      </c>
      <c r="Q294" s="48">
        <v>2670</v>
      </c>
      <c r="R294" s="48">
        <v>1670</v>
      </c>
      <c r="S294" s="48">
        <v>1700</v>
      </c>
      <c r="T294" s="48">
        <v>1000</v>
      </c>
      <c r="U294" s="48">
        <v>1600</v>
      </c>
      <c r="V294" s="48">
        <v>920</v>
      </c>
      <c r="W294" s="63">
        <f t="shared" si="109"/>
        <v>57.499999999999993</v>
      </c>
      <c r="X294" s="42" t="s">
        <v>601</v>
      </c>
      <c r="Y294" s="2"/>
      <c r="Z294" s="6"/>
    </row>
    <row r="295" spans="1:26" ht="45" x14ac:dyDescent="0.2">
      <c r="A295" s="47">
        <v>387</v>
      </c>
      <c r="B295" s="50" t="s">
        <v>276</v>
      </c>
      <c r="C295" s="43" t="s">
        <v>205</v>
      </c>
      <c r="D295" s="51" t="s">
        <v>48</v>
      </c>
      <c r="E295" s="44" t="s">
        <v>7</v>
      </c>
      <c r="F295" s="44" t="s">
        <v>39</v>
      </c>
      <c r="G295" s="45"/>
      <c r="H295" s="46" t="s">
        <v>14</v>
      </c>
      <c r="I295" s="46" t="s">
        <v>10</v>
      </c>
      <c r="J295" s="46" t="s">
        <v>7</v>
      </c>
      <c r="K295" s="43" t="s">
        <v>13</v>
      </c>
      <c r="L295" s="46" t="s">
        <v>5</v>
      </c>
      <c r="M295" s="46">
        <v>2</v>
      </c>
      <c r="N295" s="43" t="s">
        <v>11</v>
      </c>
      <c r="O295" s="53">
        <v>41</v>
      </c>
      <c r="P295" s="47" t="s">
        <v>65</v>
      </c>
      <c r="Q295" s="48">
        <v>1790</v>
      </c>
      <c r="R295" s="48">
        <v>4060</v>
      </c>
      <c r="S295" s="48">
        <v>1600</v>
      </c>
      <c r="T295" s="48">
        <v>1290</v>
      </c>
      <c r="U295" s="48">
        <v>1800</v>
      </c>
      <c r="V295" s="48">
        <v>1860</v>
      </c>
      <c r="W295" s="63">
        <f t="shared" si="109"/>
        <v>103.33333333333334</v>
      </c>
      <c r="X295" s="47" t="s">
        <v>549</v>
      </c>
      <c r="Y295" s="2"/>
      <c r="Z295" s="6"/>
    </row>
    <row r="296" spans="1:26" ht="51.75" customHeight="1" x14ac:dyDescent="0.2">
      <c r="A296" s="47">
        <v>388</v>
      </c>
      <c r="B296" s="50" t="s">
        <v>276</v>
      </c>
      <c r="C296" s="43" t="s">
        <v>205</v>
      </c>
      <c r="D296" s="51" t="s">
        <v>48</v>
      </c>
      <c r="E296" s="44" t="s">
        <v>7</v>
      </c>
      <c r="F296" s="44" t="s">
        <v>39</v>
      </c>
      <c r="G296" s="45"/>
      <c r="H296" s="46" t="s">
        <v>14</v>
      </c>
      <c r="I296" s="46" t="s">
        <v>10</v>
      </c>
      <c r="J296" s="46" t="s">
        <v>7</v>
      </c>
      <c r="K296" s="43" t="s">
        <v>19</v>
      </c>
      <c r="L296" s="46" t="s">
        <v>5</v>
      </c>
      <c r="M296" s="46" t="s">
        <v>5</v>
      </c>
      <c r="N296" s="43" t="s">
        <v>11</v>
      </c>
      <c r="O296" s="53">
        <v>41</v>
      </c>
      <c r="P296" s="47" t="s">
        <v>76</v>
      </c>
      <c r="Q296" s="48">
        <v>80</v>
      </c>
      <c r="R296" s="48">
        <v>30</v>
      </c>
      <c r="S296" s="48">
        <v>400</v>
      </c>
      <c r="T296" s="48">
        <v>40</v>
      </c>
      <c r="U296" s="48">
        <v>300</v>
      </c>
      <c r="V296" s="48">
        <v>60</v>
      </c>
      <c r="W296" s="63">
        <f t="shared" si="109"/>
        <v>20</v>
      </c>
      <c r="X296" s="47" t="s">
        <v>473</v>
      </c>
      <c r="Y296" s="2"/>
    </row>
    <row r="297" spans="1:26" ht="42.75" hidden="1" customHeight="1" x14ac:dyDescent="0.2">
      <c r="A297" s="47">
        <v>389</v>
      </c>
      <c r="B297" s="50" t="s">
        <v>276</v>
      </c>
      <c r="C297" s="43" t="s">
        <v>205</v>
      </c>
      <c r="D297" s="51" t="s">
        <v>48</v>
      </c>
      <c r="E297" s="44" t="s">
        <v>7</v>
      </c>
      <c r="F297" s="44" t="s">
        <v>39</v>
      </c>
      <c r="G297" s="45"/>
      <c r="H297" s="46">
        <v>6</v>
      </c>
      <c r="I297" s="46">
        <v>3</v>
      </c>
      <c r="J297" s="46">
        <v>7</v>
      </c>
      <c r="K297" s="43" t="s">
        <v>22</v>
      </c>
      <c r="L297" s="46"/>
      <c r="M297" s="43" t="s">
        <v>40</v>
      </c>
      <c r="N297" s="43" t="s">
        <v>11</v>
      </c>
      <c r="O297" s="53">
        <v>41</v>
      </c>
      <c r="P297" s="47" t="s">
        <v>251</v>
      </c>
      <c r="Q297" s="48">
        <v>0</v>
      </c>
      <c r="R297" s="48">
        <v>0</v>
      </c>
      <c r="S297" s="48">
        <v>0</v>
      </c>
      <c r="T297" s="48">
        <v>0</v>
      </c>
      <c r="U297" s="48">
        <v>0</v>
      </c>
      <c r="V297" s="48">
        <v>0</v>
      </c>
      <c r="W297" s="48">
        <v>0</v>
      </c>
      <c r="X297" s="47" t="s">
        <v>429</v>
      </c>
      <c r="Y297" s="2"/>
      <c r="Z297" s="6"/>
    </row>
    <row r="298" spans="1:26" ht="22.5" hidden="1" x14ac:dyDescent="0.2">
      <c r="A298" s="47">
        <v>393</v>
      </c>
      <c r="B298" s="50" t="s">
        <v>276</v>
      </c>
      <c r="C298" s="43" t="s">
        <v>205</v>
      </c>
      <c r="D298" s="51" t="s">
        <v>48</v>
      </c>
      <c r="E298" s="44" t="s">
        <v>7</v>
      </c>
      <c r="F298" s="44" t="s">
        <v>39</v>
      </c>
      <c r="G298" s="45"/>
      <c r="H298" s="46" t="s">
        <v>14</v>
      </c>
      <c r="I298" s="46" t="s">
        <v>10</v>
      </c>
      <c r="J298" s="46" t="s">
        <v>10</v>
      </c>
      <c r="K298" s="43" t="s">
        <v>22</v>
      </c>
      <c r="L298" s="46" t="s">
        <v>5</v>
      </c>
      <c r="M298" s="46" t="s">
        <v>5</v>
      </c>
      <c r="N298" s="43" t="s">
        <v>11</v>
      </c>
      <c r="O298" s="53">
        <v>41</v>
      </c>
      <c r="P298" s="47" t="s">
        <v>252</v>
      </c>
      <c r="Q298" s="40"/>
      <c r="R298" s="40"/>
      <c r="S298" s="40"/>
      <c r="T298" s="40"/>
      <c r="U298" s="40"/>
      <c r="V298" s="40"/>
      <c r="W298" s="40"/>
      <c r="X298" s="47"/>
      <c r="Y298" s="2"/>
    </row>
    <row r="299" spans="1:26" ht="22.5" hidden="1" x14ac:dyDescent="0.2">
      <c r="A299" s="47">
        <v>394</v>
      </c>
      <c r="B299" s="50" t="s">
        <v>276</v>
      </c>
      <c r="C299" s="43" t="s">
        <v>205</v>
      </c>
      <c r="D299" s="51" t="s">
        <v>48</v>
      </c>
      <c r="E299" s="44" t="s">
        <v>7</v>
      </c>
      <c r="F299" s="44" t="s">
        <v>39</v>
      </c>
      <c r="G299" s="45"/>
      <c r="H299" s="46" t="s">
        <v>14</v>
      </c>
      <c r="I299" s="46" t="s">
        <v>10</v>
      </c>
      <c r="J299" s="46" t="s">
        <v>18</v>
      </c>
      <c r="K299" s="43" t="s">
        <v>27</v>
      </c>
      <c r="L299" s="46" t="s">
        <v>5</v>
      </c>
      <c r="M299" s="46" t="s">
        <v>5</v>
      </c>
      <c r="N299" s="43">
        <v>1</v>
      </c>
      <c r="O299" s="53">
        <v>41</v>
      </c>
      <c r="P299" s="47" t="s">
        <v>173</v>
      </c>
      <c r="Q299" s="40"/>
      <c r="R299" s="40"/>
      <c r="S299" s="40"/>
      <c r="T299" s="40"/>
      <c r="U299" s="40"/>
      <c r="V299" s="40"/>
      <c r="W299" s="40"/>
      <c r="X299" s="47"/>
      <c r="Y299" s="2"/>
    </row>
    <row r="300" spans="1:26" x14ac:dyDescent="0.2">
      <c r="A300" s="47">
        <v>396</v>
      </c>
      <c r="B300" s="50" t="s">
        <v>276</v>
      </c>
      <c r="C300" s="43" t="s">
        <v>205</v>
      </c>
      <c r="D300" s="44" t="s">
        <v>48</v>
      </c>
      <c r="E300" s="44" t="s">
        <v>7</v>
      </c>
      <c r="F300" s="44" t="s">
        <v>39</v>
      </c>
      <c r="G300" s="45"/>
      <c r="H300" s="46" t="s">
        <v>14</v>
      </c>
      <c r="I300" s="46" t="s">
        <v>10</v>
      </c>
      <c r="J300" s="46" t="s">
        <v>12</v>
      </c>
      <c r="K300" s="43" t="s">
        <v>22</v>
      </c>
      <c r="L300" s="46" t="s">
        <v>5</v>
      </c>
      <c r="M300" s="43" t="s">
        <v>42</v>
      </c>
      <c r="N300" s="43" t="s">
        <v>11</v>
      </c>
      <c r="O300" s="53">
        <v>41</v>
      </c>
      <c r="P300" s="47" t="s">
        <v>49</v>
      </c>
      <c r="Q300" s="48">
        <v>590</v>
      </c>
      <c r="R300" s="48">
        <v>370</v>
      </c>
      <c r="S300" s="48">
        <v>700</v>
      </c>
      <c r="T300" s="48">
        <v>400</v>
      </c>
      <c r="U300" s="48">
        <v>700</v>
      </c>
      <c r="V300" s="48">
        <v>150</v>
      </c>
      <c r="W300" s="63">
        <f t="shared" ref="W300:W310" si="110">V300/U300*100</f>
        <v>21.428571428571427</v>
      </c>
      <c r="X300" s="126"/>
      <c r="Y300" s="2"/>
      <c r="Z300" s="6"/>
    </row>
    <row r="301" spans="1:26" ht="56.25" customHeight="1" x14ac:dyDescent="0.2">
      <c r="A301" s="47">
        <v>412</v>
      </c>
      <c r="B301" s="50" t="s">
        <v>276</v>
      </c>
      <c r="C301" s="43" t="s">
        <v>205</v>
      </c>
      <c r="D301" s="44" t="s">
        <v>48</v>
      </c>
      <c r="E301" s="44" t="s">
        <v>7</v>
      </c>
      <c r="F301" s="44" t="s">
        <v>39</v>
      </c>
      <c r="G301" s="45"/>
      <c r="H301" s="46" t="s">
        <v>14</v>
      </c>
      <c r="I301" s="46" t="s">
        <v>10</v>
      </c>
      <c r="J301" s="46" t="s">
        <v>10</v>
      </c>
      <c r="K301" s="43" t="s">
        <v>28</v>
      </c>
      <c r="L301" s="46" t="s">
        <v>5</v>
      </c>
      <c r="M301" s="46" t="s">
        <v>5</v>
      </c>
      <c r="N301" s="43" t="s">
        <v>40</v>
      </c>
      <c r="O301" s="46">
        <v>41</v>
      </c>
      <c r="P301" s="47" t="s">
        <v>174</v>
      </c>
      <c r="Q301" s="48">
        <v>3280</v>
      </c>
      <c r="R301" s="48">
        <v>2230</v>
      </c>
      <c r="S301" s="48">
        <v>1000</v>
      </c>
      <c r="T301" s="48">
        <v>700</v>
      </c>
      <c r="U301" s="48">
        <v>700</v>
      </c>
      <c r="V301" s="48">
        <v>0</v>
      </c>
      <c r="W301" s="63">
        <f t="shared" si="110"/>
        <v>0</v>
      </c>
      <c r="X301" s="47" t="s">
        <v>550</v>
      </c>
      <c r="Y301" s="2"/>
    </row>
    <row r="302" spans="1:26" ht="108.75" customHeight="1" x14ac:dyDescent="0.2">
      <c r="A302" s="47">
        <v>414</v>
      </c>
      <c r="B302" s="50" t="s">
        <v>276</v>
      </c>
      <c r="C302" s="43" t="s">
        <v>205</v>
      </c>
      <c r="D302" s="44" t="s">
        <v>48</v>
      </c>
      <c r="E302" s="44" t="s">
        <v>7</v>
      </c>
      <c r="F302" s="44" t="s">
        <v>39</v>
      </c>
      <c r="G302" s="45"/>
      <c r="H302" s="46" t="s">
        <v>14</v>
      </c>
      <c r="I302" s="46" t="s">
        <v>10</v>
      </c>
      <c r="J302" s="46" t="s">
        <v>12</v>
      </c>
      <c r="K302" s="43" t="s">
        <v>37</v>
      </c>
      <c r="L302" s="46" t="s">
        <v>5</v>
      </c>
      <c r="M302" s="46" t="s">
        <v>5</v>
      </c>
      <c r="N302" s="43" t="s">
        <v>11</v>
      </c>
      <c r="O302" s="46">
        <v>41</v>
      </c>
      <c r="P302" s="47" t="s">
        <v>175</v>
      </c>
      <c r="Q302" s="48">
        <v>2980</v>
      </c>
      <c r="R302" s="48">
        <v>3010</v>
      </c>
      <c r="S302" s="62">
        <v>4720</v>
      </c>
      <c r="T302" s="48">
        <v>4420</v>
      </c>
      <c r="U302" s="48">
        <v>4720</v>
      </c>
      <c r="V302" s="48">
        <v>2210</v>
      </c>
      <c r="W302" s="63">
        <f t="shared" si="110"/>
        <v>46.822033898305079</v>
      </c>
      <c r="X302" s="74" t="s">
        <v>602</v>
      </c>
      <c r="Y302" s="2"/>
      <c r="Z302" s="6"/>
    </row>
    <row r="303" spans="1:26" ht="67.5" hidden="1" x14ac:dyDescent="0.2">
      <c r="A303" s="47">
        <v>419</v>
      </c>
      <c r="B303" s="50" t="s">
        <v>276</v>
      </c>
      <c r="C303" s="43" t="s">
        <v>205</v>
      </c>
      <c r="D303" s="44" t="s">
        <v>48</v>
      </c>
      <c r="E303" s="44" t="s">
        <v>7</v>
      </c>
      <c r="F303" s="44" t="s">
        <v>39</v>
      </c>
      <c r="G303" s="45"/>
      <c r="H303" s="46" t="s">
        <v>14</v>
      </c>
      <c r="I303" s="46" t="s">
        <v>10</v>
      </c>
      <c r="J303" s="46" t="s">
        <v>10</v>
      </c>
      <c r="K303" s="43" t="s">
        <v>31</v>
      </c>
      <c r="L303" s="46" t="s">
        <v>5</v>
      </c>
      <c r="M303" s="46" t="s">
        <v>5</v>
      </c>
      <c r="N303" s="43" t="s">
        <v>11</v>
      </c>
      <c r="O303" s="46">
        <v>41</v>
      </c>
      <c r="P303" s="47" t="s">
        <v>176</v>
      </c>
      <c r="Q303" s="48">
        <v>2630</v>
      </c>
      <c r="R303" s="48">
        <v>3680</v>
      </c>
      <c r="S303" s="48">
        <v>0</v>
      </c>
      <c r="T303" s="48">
        <v>0</v>
      </c>
      <c r="U303" s="48">
        <v>0</v>
      </c>
      <c r="V303" s="48">
        <v>0</v>
      </c>
      <c r="W303" s="48">
        <v>0</v>
      </c>
      <c r="X303" s="47" t="s">
        <v>603</v>
      </c>
      <c r="Y303" s="2"/>
    </row>
    <row r="304" spans="1:26" ht="39.75" customHeight="1" x14ac:dyDescent="0.2">
      <c r="A304" s="47">
        <v>426</v>
      </c>
      <c r="B304" s="50" t="s">
        <v>276</v>
      </c>
      <c r="C304" s="43" t="s">
        <v>205</v>
      </c>
      <c r="D304" s="44" t="s">
        <v>48</v>
      </c>
      <c r="E304" s="44" t="s">
        <v>7</v>
      </c>
      <c r="F304" s="44" t="s">
        <v>39</v>
      </c>
      <c r="G304" s="45"/>
      <c r="H304" s="46" t="s">
        <v>14</v>
      </c>
      <c r="I304" s="46" t="s">
        <v>10</v>
      </c>
      <c r="J304" s="46" t="s">
        <v>12</v>
      </c>
      <c r="K304" s="43" t="s">
        <v>22</v>
      </c>
      <c r="L304" s="46" t="s">
        <v>5</v>
      </c>
      <c r="M304" s="43" t="s">
        <v>43</v>
      </c>
      <c r="N304" s="43" t="s">
        <v>11</v>
      </c>
      <c r="O304" s="46">
        <v>41</v>
      </c>
      <c r="P304" s="47" t="s">
        <v>177</v>
      </c>
      <c r="Q304" s="48">
        <v>35900</v>
      </c>
      <c r="R304" s="48">
        <v>28500</v>
      </c>
      <c r="S304" s="48">
        <v>28800</v>
      </c>
      <c r="T304" s="48">
        <v>27090</v>
      </c>
      <c r="U304" s="48">
        <f>28800+6680</f>
        <v>35480</v>
      </c>
      <c r="V304" s="48">
        <v>14850</v>
      </c>
      <c r="W304" s="63">
        <f t="shared" si="110"/>
        <v>41.854565952649381</v>
      </c>
      <c r="X304" s="47" t="s">
        <v>604</v>
      </c>
      <c r="Y304" s="2"/>
    </row>
    <row r="305" spans="1:26" ht="96.75" customHeight="1" x14ac:dyDescent="0.2">
      <c r="A305" s="47">
        <v>429</v>
      </c>
      <c r="B305" s="50" t="s">
        <v>276</v>
      </c>
      <c r="C305" s="43" t="s">
        <v>205</v>
      </c>
      <c r="D305" s="44" t="s">
        <v>48</v>
      </c>
      <c r="E305" s="44" t="s">
        <v>7</v>
      </c>
      <c r="F305" s="44" t="s">
        <v>39</v>
      </c>
      <c r="G305" s="45"/>
      <c r="H305" s="46" t="s">
        <v>14</v>
      </c>
      <c r="I305" s="46" t="s">
        <v>10</v>
      </c>
      <c r="J305" s="46" t="s">
        <v>12</v>
      </c>
      <c r="K305" s="43" t="s">
        <v>37</v>
      </c>
      <c r="L305" s="46" t="s">
        <v>5</v>
      </c>
      <c r="M305" s="46" t="s">
        <v>5</v>
      </c>
      <c r="N305" s="43" t="s">
        <v>40</v>
      </c>
      <c r="O305" s="46">
        <v>41</v>
      </c>
      <c r="P305" s="47" t="s">
        <v>178</v>
      </c>
      <c r="Q305" s="48">
        <v>0</v>
      </c>
      <c r="R305" s="48">
        <v>0</v>
      </c>
      <c r="S305" s="48">
        <v>100</v>
      </c>
      <c r="T305" s="48">
        <v>0</v>
      </c>
      <c r="U305" s="48">
        <v>100</v>
      </c>
      <c r="V305" s="48">
        <v>0</v>
      </c>
      <c r="W305" s="63">
        <f t="shared" si="110"/>
        <v>0</v>
      </c>
      <c r="X305" s="47" t="s">
        <v>605</v>
      </c>
      <c r="Y305" s="2"/>
      <c r="Z305" s="6"/>
    </row>
    <row r="306" spans="1:26" ht="28.5" customHeight="1" x14ac:dyDescent="0.2">
      <c r="A306" s="55"/>
      <c r="B306" s="51"/>
      <c r="C306" s="44"/>
      <c r="D306" s="44"/>
      <c r="E306" s="44"/>
      <c r="F306" s="44"/>
      <c r="G306" s="45"/>
      <c r="H306" s="45">
        <v>6</v>
      </c>
      <c r="I306" s="45">
        <v>4</v>
      </c>
      <c r="J306" s="45">
        <v>0</v>
      </c>
      <c r="K306" s="44"/>
      <c r="L306" s="45"/>
      <c r="M306" s="45"/>
      <c r="N306" s="45"/>
      <c r="O306" s="52"/>
      <c r="P306" s="55" t="s">
        <v>500</v>
      </c>
      <c r="Q306" s="56">
        <f t="shared" ref="Q306:V306" si="111">SUM(Q293)</f>
        <v>0</v>
      </c>
      <c r="R306" s="56">
        <f t="shared" si="111"/>
        <v>2210</v>
      </c>
      <c r="S306" s="56">
        <f t="shared" si="111"/>
        <v>980</v>
      </c>
      <c r="T306" s="56">
        <f t="shared" si="111"/>
        <v>980</v>
      </c>
      <c r="U306" s="56">
        <f t="shared" si="111"/>
        <v>1470</v>
      </c>
      <c r="V306" s="56">
        <f t="shared" si="111"/>
        <v>1470</v>
      </c>
      <c r="W306" s="118">
        <f t="shared" si="110"/>
        <v>100</v>
      </c>
      <c r="X306" s="55"/>
      <c r="Y306" s="2"/>
      <c r="Z306" s="6"/>
    </row>
    <row r="307" spans="1:26" ht="30.75" customHeight="1" x14ac:dyDescent="0.2">
      <c r="A307" s="55"/>
      <c r="B307" s="51"/>
      <c r="C307" s="44"/>
      <c r="D307" s="44"/>
      <c r="E307" s="44"/>
      <c r="F307" s="44"/>
      <c r="G307" s="45"/>
      <c r="H307" s="45">
        <v>6</v>
      </c>
      <c r="I307" s="45">
        <v>3</v>
      </c>
      <c r="J307" s="45">
        <v>0</v>
      </c>
      <c r="K307" s="44"/>
      <c r="L307" s="45"/>
      <c r="M307" s="45"/>
      <c r="N307" s="45"/>
      <c r="O307" s="45"/>
      <c r="P307" s="55" t="s">
        <v>499</v>
      </c>
      <c r="Q307" s="56">
        <f t="shared" ref="Q307:V307" si="112">SUM(Q294:Q305)</f>
        <v>49920</v>
      </c>
      <c r="R307" s="56">
        <f t="shared" si="112"/>
        <v>43550</v>
      </c>
      <c r="S307" s="56">
        <f t="shared" si="112"/>
        <v>39020</v>
      </c>
      <c r="T307" s="56">
        <f t="shared" si="112"/>
        <v>34940</v>
      </c>
      <c r="U307" s="56">
        <f t="shared" si="112"/>
        <v>45400</v>
      </c>
      <c r="V307" s="56">
        <f t="shared" si="112"/>
        <v>20050</v>
      </c>
      <c r="W307" s="118">
        <f t="shared" si="110"/>
        <v>44.162995594713657</v>
      </c>
      <c r="X307" s="55"/>
      <c r="Y307" s="2"/>
      <c r="Z307" s="6"/>
    </row>
    <row r="308" spans="1:26" ht="22.5" x14ac:dyDescent="0.2">
      <c r="A308" s="47"/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55" t="s">
        <v>300</v>
      </c>
      <c r="Q308" s="59">
        <f t="shared" ref="Q308:V308" si="113">SUM(Q293:Q305)</f>
        <v>49920</v>
      </c>
      <c r="R308" s="59">
        <f t="shared" si="113"/>
        <v>45760</v>
      </c>
      <c r="S308" s="59">
        <f t="shared" si="113"/>
        <v>40000</v>
      </c>
      <c r="T308" s="59">
        <f t="shared" si="113"/>
        <v>35920</v>
      </c>
      <c r="U308" s="59">
        <f t="shared" si="113"/>
        <v>46870</v>
      </c>
      <c r="V308" s="59">
        <f t="shared" si="113"/>
        <v>21520</v>
      </c>
      <c r="W308" s="118">
        <f t="shared" si="110"/>
        <v>45.914230851290803</v>
      </c>
      <c r="X308" s="46"/>
    </row>
    <row r="309" spans="1:26" ht="13.5" thickBot="1" x14ac:dyDescent="0.25">
      <c r="A309" s="60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60"/>
      <c r="Q309" s="11"/>
      <c r="R309" s="11"/>
      <c r="S309" s="11"/>
      <c r="T309" s="11"/>
      <c r="U309" s="11"/>
      <c r="V309" s="11"/>
      <c r="W309" s="11"/>
      <c r="X309" s="11"/>
    </row>
    <row r="310" spans="1:26" ht="13.5" thickBot="1" x14ac:dyDescent="0.25">
      <c r="A310" s="6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47" t="s">
        <v>183</v>
      </c>
      <c r="Q310" s="62">
        <f t="shared" ref="Q310:V310" si="114">Q308</f>
        <v>49920</v>
      </c>
      <c r="R310" s="62">
        <f t="shared" si="114"/>
        <v>45760</v>
      </c>
      <c r="S310" s="62">
        <f t="shared" si="114"/>
        <v>40000</v>
      </c>
      <c r="T310" s="62">
        <f t="shared" si="114"/>
        <v>35920</v>
      </c>
      <c r="U310" s="62">
        <f t="shared" si="114"/>
        <v>46870</v>
      </c>
      <c r="V310" s="62">
        <f t="shared" si="114"/>
        <v>21520</v>
      </c>
      <c r="W310" s="63">
        <f t="shared" si="110"/>
        <v>45.914230851290803</v>
      </c>
      <c r="X310" s="46"/>
    </row>
    <row r="311" spans="1:26" ht="13.5" thickBot="1" x14ac:dyDescent="0.25">
      <c r="A311" s="64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47" t="s">
        <v>184</v>
      </c>
      <c r="Q311" s="63"/>
      <c r="R311" s="63"/>
      <c r="S311" s="63"/>
      <c r="T311" s="63"/>
      <c r="U311" s="63"/>
      <c r="V311" s="63"/>
      <c r="W311" s="63"/>
      <c r="X311" s="46"/>
    </row>
    <row r="312" spans="1:26" x14ac:dyDescent="0.2">
      <c r="A312" s="60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60"/>
      <c r="Q312" s="11"/>
      <c r="R312" s="11"/>
      <c r="S312" s="11"/>
      <c r="T312" s="11"/>
      <c r="U312" s="11"/>
      <c r="V312" s="11"/>
      <c r="W312" s="11"/>
      <c r="X312" s="11"/>
    </row>
    <row r="313" spans="1:26" ht="13.5" thickBot="1" x14ac:dyDescent="0.25">
      <c r="A313" s="60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60"/>
      <c r="Q313" s="11"/>
      <c r="R313" s="11"/>
      <c r="S313" s="11"/>
      <c r="T313" s="11"/>
      <c r="U313" s="11"/>
      <c r="V313" s="11"/>
      <c r="W313" s="11"/>
      <c r="X313" s="11"/>
    </row>
    <row r="314" spans="1:26" ht="96.75" customHeight="1" thickBot="1" x14ac:dyDescent="0.25">
      <c r="A314" s="12"/>
      <c r="B314" s="13"/>
      <c r="C314" s="14"/>
      <c r="D314" s="15"/>
      <c r="E314" s="15"/>
      <c r="F314" s="15"/>
      <c r="G314" s="16"/>
      <c r="H314" s="17"/>
      <c r="I314" s="17"/>
      <c r="J314" s="17"/>
      <c r="K314" s="18"/>
      <c r="L314" s="17"/>
      <c r="M314" s="17"/>
      <c r="N314" s="17"/>
      <c r="O314" s="19"/>
      <c r="P314" s="20" t="s">
        <v>361</v>
      </c>
      <c r="Q314" s="21" t="s">
        <v>456</v>
      </c>
      <c r="R314" s="21" t="s">
        <v>456</v>
      </c>
      <c r="S314" s="22" t="s">
        <v>425</v>
      </c>
      <c r="T314" s="22" t="s">
        <v>424</v>
      </c>
      <c r="U314" s="22" t="s">
        <v>382</v>
      </c>
      <c r="V314" s="21" t="s">
        <v>456</v>
      </c>
      <c r="W314" s="21" t="s">
        <v>530</v>
      </c>
      <c r="X314" s="22" t="s">
        <v>523</v>
      </c>
      <c r="Y314" s="6"/>
    </row>
    <row r="315" spans="1:26" ht="45.75" thickBot="1" x14ac:dyDescent="0.25">
      <c r="A315" s="23" t="s">
        <v>55</v>
      </c>
      <c r="B315" s="24" t="s">
        <v>233</v>
      </c>
      <c r="C315" s="25" t="s">
        <v>0</v>
      </c>
      <c r="D315" s="26" t="s">
        <v>238</v>
      </c>
      <c r="E315" s="26" t="s">
        <v>237</v>
      </c>
      <c r="F315" s="26" t="s">
        <v>236</v>
      </c>
      <c r="G315" s="27" t="s">
        <v>235</v>
      </c>
      <c r="H315" s="28" t="s">
        <v>254</v>
      </c>
      <c r="I315" s="28" t="s">
        <v>255</v>
      </c>
      <c r="J315" s="28" t="s">
        <v>256</v>
      </c>
      <c r="K315" s="29" t="s">
        <v>257</v>
      </c>
      <c r="L315" s="28" t="s">
        <v>1</v>
      </c>
      <c r="M315" s="28" t="s">
        <v>2</v>
      </c>
      <c r="N315" s="28" t="s">
        <v>3</v>
      </c>
      <c r="O315" s="30" t="s">
        <v>56</v>
      </c>
      <c r="P315" s="31" t="s">
        <v>316</v>
      </c>
      <c r="Q315" s="32">
        <v>2022</v>
      </c>
      <c r="R315" s="32">
        <v>2023</v>
      </c>
      <c r="S315" s="32">
        <v>2024</v>
      </c>
      <c r="T315" s="32">
        <v>2024</v>
      </c>
      <c r="U315" s="32">
        <v>2025</v>
      </c>
      <c r="V315" s="32" t="s">
        <v>531</v>
      </c>
      <c r="W315" s="32">
        <v>2025</v>
      </c>
      <c r="X315" s="33" t="s">
        <v>524</v>
      </c>
    </row>
    <row r="316" spans="1:26" ht="22.5" x14ac:dyDescent="0.2">
      <c r="A316" s="42">
        <v>118</v>
      </c>
      <c r="B316" s="50" t="s">
        <v>277</v>
      </c>
      <c r="C316" s="43" t="s">
        <v>205</v>
      </c>
      <c r="D316" s="51" t="s">
        <v>11</v>
      </c>
      <c r="E316" s="51" t="s">
        <v>8</v>
      </c>
      <c r="F316" s="51" t="s">
        <v>8</v>
      </c>
      <c r="G316" s="52"/>
      <c r="H316" s="53" t="s">
        <v>14</v>
      </c>
      <c r="I316" s="53" t="s">
        <v>15</v>
      </c>
      <c r="J316" s="53" t="s">
        <v>7</v>
      </c>
      <c r="K316" s="50" t="s">
        <v>13</v>
      </c>
      <c r="L316" s="53" t="s">
        <v>5</v>
      </c>
      <c r="M316" s="53" t="s">
        <v>5</v>
      </c>
      <c r="N316" s="53" t="s">
        <v>8</v>
      </c>
      <c r="O316" s="53">
        <v>41</v>
      </c>
      <c r="P316" s="42" t="s">
        <v>129</v>
      </c>
      <c r="Q316" s="48">
        <v>9700</v>
      </c>
      <c r="R316" s="48">
        <v>10000</v>
      </c>
      <c r="S316" s="48">
        <v>12000</v>
      </c>
      <c r="T316" s="48">
        <v>12000</v>
      </c>
      <c r="U316" s="48">
        <v>12000</v>
      </c>
      <c r="V316" s="48">
        <v>12000</v>
      </c>
      <c r="W316" s="63">
        <f t="shared" ref="W316" si="115">V316/U316*100</f>
        <v>100</v>
      </c>
      <c r="X316" s="47"/>
      <c r="Y316" s="2"/>
      <c r="Z316" s="6"/>
    </row>
    <row r="317" spans="1:26" hidden="1" x14ac:dyDescent="0.2">
      <c r="A317" s="65">
        <v>234</v>
      </c>
      <c r="B317" s="106" t="s">
        <v>277</v>
      </c>
      <c r="C317" s="67" t="s">
        <v>205</v>
      </c>
      <c r="D317" s="68" t="s">
        <v>42</v>
      </c>
      <c r="E317" s="68" t="s">
        <v>15</v>
      </c>
      <c r="F317" s="68" t="s">
        <v>10</v>
      </c>
      <c r="G317" s="69" t="s">
        <v>5</v>
      </c>
      <c r="H317" s="70" t="s">
        <v>12</v>
      </c>
      <c r="I317" s="70" t="s">
        <v>8</v>
      </c>
      <c r="J317" s="70" t="s">
        <v>12</v>
      </c>
      <c r="K317" s="66" t="s">
        <v>13</v>
      </c>
      <c r="L317" s="70" t="s">
        <v>5</v>
      </c>
      <c r="M317" s="70" t="s">
        <v>5</v>
      </c>
      <c r="N317" s="66">
        <v>14</v>
      </c>
      <c r="O317" s="65">
        <v>43</v>
      </c>
      <c r="P317" s="65" t="s">
        <v>156</v>
      </c>
      <c r="Q317" s="48"/>
      <c r="R317" s="48"/>
      <c r="S317" s="48"/>
      <c r="T317" s="48"/>
      <c r="U317" s="48"/>
      <c r="V317" s="48"/>
      <c r="W317" s="48"/>
      <c r="X317" s="47"/>
      <c r="Y317" s="2"/>
    </row>
    <row r="318" spans="1:26" ht="168.75" x14ac:dyDescent="0.2">
      <c r="A318" s="65">
        <v>242</v>
      </c>
      <c r="B318" s="66" t="s">
        <v>277</v>
      </c>
      <c r="C318" s="66" t="s">
        <v>205</v>
      </c>
      <c r="D318" s="68" t="s">
        <v>42</v>
      </c>
      <c r="E318" s="68" t="s">
        <v>15</v>
      </c>
      <c r="F318" s="68" t="s">
        <v>10</v>
      </c>
      <c r="G318" s="69"/>
      <c r="H318" s="70">
        <v>7</v>
      </c>
      <c r="I318" s="70">
        <v>1</v>
      </c>
      <c r="J318" s="70">
        <v>7</v>
      </c>
      <c r="K318" s="66" t="s">
        <v>13</v>
      </c>
      <c r="L318" s="70"/>
      <c r="M318" s="70"/>
      <c r="N318" s="66" t="s">
        <v>208</v>
      </c>
      <c r="O318" s="70">
        <v>43</v>
      </c>
      <c r="P318" s="65" t="s">
        <v>209</v>
      </c>
      <c r="Q318" s="48">
        <v>90450</v>
      </c>
      <c r="R318" s="48">
        <v>0</v>
      </c>
      <c r="S318" s="48">
        <v>19930</v>
      </c>
      <c r="T318" s="48">
        <v>6190</v>
      </c>
      <c r="U318" s="48">
        <f>65000+4000+20000+1000</f>
        <v>90000</v>
      </c>
      <c r="V318" s="48">
        <v>4640</v>
      </c>
      <c r="W318" s="63">
        <f t="shared" ref="W318:W324" si="116">V318/U318*100</f>
        <v>5.1555555555555559</v>
      </c>
      <c r="X318" s="47" t="s">
        <v>544</v>
      </c>
      <c r="Y318" s="2"/>
    </row>
    <row r="319" spans="1:26" ht="22.5" x14ac:dyDescent="0.2">
      <c r="A319" s="55"/>
      <c r="B319" s="44"/>
      <c r="C319" s="44"/>
      <c r="D319" s="44"/>
      <c r="E319" s="44"/>
      <c r="F319" s="44"/>
      <c r="G319" s="45"/>
      <c r="H319" s="45">
        <v>6</v>
      </c>
      <c r="I319" s="45">
        <v>4</v>
      </c>
      <c r="J319" s="45">
        <v>0</v>
      </c>
      <c r="K319" s="44"/>
      <c r="L319" s="45"/>
      <c r="M319" s="45"/>
      <c r="N319" s="45"/>
      <c r="O319" s="52"/>
      <c r="P319" s="55" t="s">
        <v>500</v>
      </c>
      <c r="Q319" s="56">
        <f t="shared" ref="Q319:V319" si="117">SUM(Q316)</f>
        <v>9700</v>
      </c>
      <c r="R319" s="56">
        <f t="shared" si="117"/>
        <v>10000</v>
      </c>
      <c r="S319" s="56">
        <f t="shared" si="117"/>
        <v>12000</v>
      </c>
      <c r="T319" s="56">
        <f t="shared" si="117"/>
        <v>12000</v>
      </c>
      <c r="U319" s="56">
        <f t="shared" si="117"/>
        <v>12000</v>
      </c>
      <c r="V319" s="56">
        <f t="shared" si="117"/>
        <v>12000</v>
      </c>
      <c r="W319" s="118">
        <f t="shared" si="116"/>
        <v>100</v>
      </c>
      <c r="X319" s="55"/>
      <c r="Y319" s="2"/>
    </row>
    <row r="320" spans="1:26" ht="45" x14ac:dyDescent="0.2">
      <c r="A320" s="71"/>
      <c r="B320" s="68"/>
      <c r="C320" s="68"/>
      <c r="D320" s="68"/>
      <c r="E320" s="68"/>
      <c r="F320" s="68"/>
      <c r="G320" s="69"/>
      <c r="H320" s="89">
        <v>7</v>
      </c>
      <c r="I320" s="89">
        <v>1</v>
      </c>
      <c r="J320" s="89">
        <v>0</v>
      </c>
      <c r="K320" s="88"/>
      <c r="L320" s="89"/>
      <c r="M320" s="89"/>
      <c r="N320" s="89"/>
      <c r="O320" s="89"/>
      <c r="P320" s="87" t="s">
        <v>493</v>
      </c>
      <c r="Q320" s="56">
        <f t="shared" ref="Q320:V320" si="118">SUM(Q318)</f>
        <v>90450</v>
      </c>
      <c r="R320" s="56">
        <f t="shared" si="118"/>
        <v>0</v>
      </c>
      <c r="S320" s="56">
        <f t="shared" si="118"/>
        <v>19930</v>
      </c>
      <c r="T320" s="56">
        <f t="shared" si="118"/>
        <v>6190</v>
      </c>
      <c r="U320" s="56">
        <f t="shared" si="118"/>
        <v>90000</v>
      </c>
      <c r="V320" s="56">
        <f t="shared" si="118"/>
        <v>4640</v>
      </c>
      <c r="W320" s="118">
        <f t="shared" si="116"/>
        <v>5.1555555555555559</v>
      </c>
      <c r="X320" s="55"/>
      <c r="Y320" s="2"/>
    </row>
    <row r="321" spans="1:26" ht="22.5" x14ac:dyDescent="0.2">
      <c r="A321" s="47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55" t="s">
        <v>300</v>
      </c>
      <c r="Q321" s="59">
        <f t="shared" ref="Q321:V321" si="119">SUM(Q316:Q318)</f>
        <v>100150</v>
      </c>
      <c r="R321" s="59">
        <f t="shared" si="119"/>
        <v>10000</v>
      </c>
      <c r="S321" s="59">
        <f t="shared" si="119"/>
        <v>31930</v>
      </c>
      <c r="T321" s="59">
        <f t="shared" si="119"/>
        <v>18190</v>
      </c>
      <c r="U321" s="59">
        <f t="shared" si="119"/>
        <v>102000</v>
      </c>
      <c r="V321" s="59">
        <f t="shared" si="119"/>
        <v>16640</v>
      </c>
      <c r="W321" s="118">
        <f t="shared" si="116"/>
        <v>16.313725490196081</v>
      </c>
      <c r="X321" s="46"/>
    </row>
    <row r="322" spans="1:26" ht="13.5" thickBot="1" x14ac:dyDescent="0.25">
      <c r="A322" s="60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60"/>
      <c r="Q322" s="11"/>
      <c r="R322" s="11"/>
      <c r="S322" s="11"/>
      <c r="T322" s="11"/>
      <c r="U322" s="11"/>
      <c r="V322" s="11"/>
      <c r="W322" s="11"/>
      <c r="X322" s="11"/>
    </row>
    <row r="323" spans="1:26" ht="13.5" thickBot="1" x14ac:dyDescent="0.25">
      <c r="A323" s="6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47" t="s">
        <v>183</v>
      </c>
      <c r="Q323" s="62">
        <f t="shared" ref="Q323:V323" si="120">Q316</f>
        <v>9700</v>
      </c>
      <c r="R323" s="62">
        <f t="shared" si="120"/>
        <v>10000</v>
      </c>
      <c r="S323" s="62">
        <f t="shared" si="120"/>
        <v>12000</v>
      </c>
      <c r="T323" s="62">
        <f t="shared" si="120"/>
        <v>12000</v>
      </c>
      <c r="U323" s="62">
        <f t="shared" si="120"/>
        <v>12000</v>
      </c>
      <c r="V323" s="62">
        <f t="shared" si="120"/>
        <v>12000</v>
      </c>
      <c r="W323" s="63">
        <f t="shared" si="116"/>
        <v>100</v>
      </c>
      <c r="X323" s="46"/>
    </row>
    <row r="324" spans="1:26" ht="13.5" thickBot="1" x14ac:dyDescent="0.25">
      <c r="A324" s="64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47" t="s">
        <v>184</v>
      </c>
      <c r="Q324" s="62">
        <f t="shared" ref="Q324:V324" si="121">SUM(Q317:Q318)</f>
        <v>90450</v>
      </c>
      <c r="R324" s="62">
        <f t="shared" si="121"/>
        <v>0</v>
      </c>
      <c r="S324" s="62">
        <f t="shared" si="121"/>
        <v>19930</v>
      </c>
      <c r="T324" s="62">
        <f t="shared" si="121"/>
        <v>6190</v>
      </c>
      <c r="U324" s="62">
        <f t="shared" si="121"/>
        <v>90000</v>
      </c>
      <c r="V324" s="62">
        <f t="shared" si="121"/>
        <v>4640</v>
      </c>
      <c r="W324" s="63">
        <f t="shared" si="116"/>
        <v>5.1555555555555559</v>
      </c>
      <c r="X324" s="46"/>
    </row>
    <row r="325" spans="1:26" x14ac:dyDescent="0.2">
      <c r="A325" s="60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60"/>
      <c r="Q325" s="11"/>
      <c r="R325" s="11"/>
      <c r="S325" s="11"/>
      <c r="T325" s="11"/>
      <c r="U325" s="11"/>
      <c r="V325" s="11"/>
      <c r="W325" s="11"/>
      <c r="X325" s="11"/>
    </row>
    <row r="326" spans="1:26" ht="13.5" thickBot="1" x14ac:dyDescent="0.25">
      <c r="A326" s="60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60"/>
      <c r="Q326" s="11"/>
      <c r="R326" s="11"/>
      <c r="S326" s="11"/>
      <c r="T326" s="11"/>
      <c r="U326" s="11"/>
      <c r="V326" s="11"/>
      <c r="W326" s="11"/>
      <c r="X326" s="11"/>
    </row>
    <row r="327" spans="1:26" ht="96" customHeight="1" thickBot="1" x14ac:dyDescent="0.25">
      <c r="A327" s="12"/>
      <c r="B327" s="13"/>
      <c r="C327" s="14"/>
      <c r="D327" s="15"/>
      <c r="E327" s="15"/>
      <c r="F327" s="15"/>
      <c r="G327" s="16"/>
      <c r="H327" s="17"/>
      <c r="I327" s="17"/>
      <c r="J327" s="17"/>
      <c r="K327" s="18"/>
      <c r="L327" s="17"/>
      <c r="M327" s="17"/>
      <c r="N327" s="17"/>
      <c r="O327" s="19"/>
      <c r="P327" s="20" t="s">
        <v>361</v>
      </c>
      <c r="Q327" s="21" t="s">
        <v>456</v>
      </c>
      <c r="R327" s="21" t="s">
        <v>456</v>
      </c>
      <c r="S327" s="22" t="s">
        <v>425</v>
      </c>
      <c r="T327" s="22" t="s">
        <v>424</v>
      </c>
      <c r="U327" s="22" t="s">
        <v>382</v>
      </c>
      <c r="V327" s="21" t="s">
        <v>456</v>
      </c>
      <c r="W327" s="21" t="s">
        <v>530</v>
      </c>
      <c r="X327" s="22" t="s">
        <v>523</v>
      </c>
      <c r="Y327" s="6"/>
    </row>
    <row r="328" spans="1:26" ht="45.75" thickBot="1" x14ac:dyDescent="0.25">
      <c r="A328" s="23" t="s">
        <v>55</v>
      </c>
      <c r="B328" s="24" t="s">
        <v>233</v>
      </c>
      <c r="C328" s="25" t="s">
        <v>0</v>
      </c>
      <c r="D328" s="26" t="s">
        <v>238</v>
      </c>
      <c r="E328" s="26" t="s">
        <v>237</v>
      </c>
      <c r="F328" s="26" t="s">
        <v>236</v>
      </c>
      <c r="G328" s="27" t="s">
        <v>235</v>
      </c>
      <c r="H328" s="28" t="s">
        <v>254</v>
      </c>
      <c r="I328" s="28" t="s">
        <v>255</v>
      </c>
      <c r="J328" s="28" t="s">
        <v>256</v>
      </c>
      <c r="K328" s="29" t="s">
        <v>257</v>
      </c>
      <c r="L328" s="28" t="s">
        <v>1</v>
      </c>
      <c r="M328" s="28" t="s">
        <v>2</v>
      </c>
      <c r="N328" s="28" t="s">
        <v>3</v>
      </c>
      <c r="O328" s="30" t="s">
        <v>56</v>
      </c>
      <c r="P328" s="31" t="s">
        <v>320</v>
      </c>
      <c r="Q328" s="32">
        <v>2022</v>
      </c>
      <c r="R328" s="32">
        <v>2023</v>
      </c>
      <c r="S328" s="32">
        <v>2024</v>
      </c>
      <c r="T328" s="32">
        <v>2024</v>
      </c>
      <c r="U328" s="32">
        <v>2025</v>
      </c>
      <c r="V328" s="32" t="s">
        <v>531</v>
      </c>
      <c r="W328" s="32">
        <v>2025</v>
      </c>
      <c r="X328" s="33" t="s">
        <v>524</v>
      </c>
    </row>
    <row r="329" spans="1:26" ht="42.75" customHeight="1" x14ac:dyDescent="0.2">
      <c r="A329" s="42">
        <v>445</v>
      </c>
      <c r="B329" s="50" t="s">
        <v>295</v>
      </c>
      <c r="C329" s="53" t="s">
        <v>4</v>
      </c>
      <c r="D329" s="51" t="s">
        <v>50</v>
      </c>
      <c r="E329" s="51" t="s">
        <v>12</v>
      </c>
      <c r="F329" s="51" t="s">
        <v>39</v>
      </c>
      <c r="G329" s="52" t="s">
        <v>5</v>
      </c>
      <c r="H329" s="53" t="s">
        <v>14</v>
      </c>
      <c r="I329" s="53" t="s">
        <v>15</v>
      </c>
      <c r="J329" s="53" t="s">
        <v>7</v>
      </c>
      <c r="K329" s="50" t="s">
        <v>36</v>
      </c>
      <c r="L329" s="53" t="s">
        <v>5</v>
      </c>
      <c r="M329" s="53" t="s">
        <v>5</v>
      </c>
      <c r="N329" s="53">
        <v>1</v>
      </c>
      <c r="O329" s="53">
        <v>41</v>
      </c>
      <c r="P329" s="42" t="s">
        <v>179</v>
      </c>
      <c r="Q329" s="48">
        <v>3680</v>
      </c>
      <c r="R329" s="48">
        <v>5400</v>
      </c>
      <c r="S329" s="48">
        <v>6750</v>
      </c>
      <c r="T329" s="48">
        <v>5710</v>
      </c>
      <c r="U329" s="48">
        <v>6750</v>
      </c>
      <c r="V329" s="48">
        <v>900</v>
      </c>
      <c r="W329" s="63">
        <f t="shared" ref="W329:W331" si="122">V329/U329*100</f>
        <v>13.333333333333334</v>
      </c>
      <c r="X329" s="42"/>
      <c r="Y329" s="2"/>
      <c r="Z329" s="6"/>
    </row>
    <row r="330" spans="1:26" ht="22.5" x14ac:dyDescent="0.2">
      <c r="A330" s="47">
        <v>446</v>
      </c>
      <c r="B330" s="43" t="s">
        <v>295</v>
      </c>
      <c r="C330" s="46" t="s">
        <v>4</v>
      </c>
      <c r="D330" s="44" t="s">
        <v>50</v>
      </c>
      <c r="E330" s="44" t="s">
        <v>12</v>
      </c>
      <c r="F330" s="44" t="s">
        <v>39</v>
      </c>
      <c r="G330" s="45" t="s">
        <v>5</v>
      </c>
      <c r="H330" s="46">
        <v>6</v>
      </c>
      <c r="I330" s="46">
        <v>3</v>
      </c>
      <c r="J330" s="46">
        <v>7</v>
      </c>
      <c r="K330" s="43" t="s">
        <v>9</v>
      </c>
      <c r="L330" s="46" t="s">
        <v>5</v>
      </c>
      <c r="M330" s="46" t="s">
        <v>5</v>
      </c>
      <c r="N330" s="46">
        <v>1</v>
      </c>
      <c r="O330" s="46">
        <v>41</v>
      </c>
      <c r="P330" s="47" t="s">
        <v>299</v>
      </c>
      <c r="Q330" s="48">
        <v>40</v>
      </c>
      <c r="R330" s="48">
        <v>150</v>
      </c>
      <c r="S330" s="48">
        <v>400</v>
      </c>
      <c r="T330" s="48">
        <v>110</v>
      </c>
      <c r="U330" s="48">
        <v>400</v>
      </c>
      <c r="V330" s="48">
        <v>80</v>
      </c>
      <c r="W330" s="63">
        <f t="shared" si="122"/>
        <v>20</v>
      </c>
      <c r="X330" s="47"/>
      <c r="Y330" s="2"/>
    </row>
    <row r="331" spans="1:26" x14ac:dyDescent="0.2">
      <c r="A331" s="47"/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55" t="s">
        <v>325</v>
      </c>
      <c r="Q331" s="59">
        <f t="shared" ref="Q331:V331" si="123">SUM(Q329:Q330)</f>
        <v>3720</v>
      </c>
      <c r="R331" s="59">
        <f t="shared" si="123"/>
        <v>5550</v>
      </c>
      <c r="S331" s="59">
        <f t="shared" si="123"/>
        <v>7150</v>
      </c>
      <c r="T331" s="59">
        <f t="shared" si="123"/>
        <v>5820</v>
      </c>
      <c r="U331" s="59">
        <f t="shared" si="123"/>
        <v>7150</v>
      </c>
      <c r="V331" s="59">
        <f t="shared" si="123"/>
        <v>980</v>
      </c>
      <c r="W331" s="118">
        <f t="shared" si="122"/>
        <v>13.706293706293707</v>
      </c>
      <c r="X331" s="46"/>
    </row>
    <row r="332" spans="1:26" ht="13.5" thickBot="1" x14ac:dyDescent="0.25">
      <c r="A332" s="60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60"/>
      <c r="Q332" s="11"/>
      <c r="R332" s="11"/>
      <c r="S332" s="11"/>
      <c r="T332" s="11"/>
      <c r="U332" s="11"/>
      <c r="V332" s="11"/>
      <c r="W332" s="11"/>
      <c r="X332" s="11"/>
    </row>
    <row r="333" spans="1:26" ht="13.5" thickBot="1" x14ac:dyDescent="0.25">
      <c r="A333" s="6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47" t="s">
        <v>183</v>
      </c>
      <c r="Q333" s="62">
        <f t="shared" ref="Q333:V333" si="124">Q331</f>
        <v>3720</v>
      </c>
      <c r="R333" s="62">
        <f t="shared" si="124"/>
        <v>5550</v>
      </c>
      <c r="S333" s="62">
        <f t="shared" si="124"/>
        <v>7150</v>
      </c>
      <c r="T333" s="62">
        <f t="shared" si="124"/>
        <v>5820</v>
      </c>
      <c r="U333" s="62">
        <f t="shared" si="124"/>
        <v>7150</v>
      </c>
      <c r="V333" s="62">
        <f t="shared" si="124"/>
        <v>980</v>
      </c>
      <c r="W333" s="63">
        <f t="shared" ref="W333" si="125">V333/U333*100</f>
        <v>13.706293706293707</v>
      </c>
      <c r="X333" s="46"/>
    </row>
    <row r="334" spans="1:26" ht="13.5" thickBot="1" x14ac:dyDescent="0.25">
      <c r="A334" s="64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47" t="s">
        <v>184</v>
      </c>
      <c r="Q334" s="62"/>
      <c r="R334" s="62"/>
      <c r="S334" s="62"/>
      <c r="T334" s="62"/>
      <c r="U334" s="62"/>
      <c r="V334" s="62"/>
      <c r="W334" s="62"/>
      <c r="X334" s="46"/>
    </row>
    <row r="335" spans="1:26" x14ac:dyDescent="0.2">
      <c r="A335" s="60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60"/>
      <c r="Q335" s="11"/>
      <c r="R335" s="11"/>
      <c r="S335" s="11"/>
      <c r="T335" s="11"/>
      <c r="U335" s="11"/>
      <c r="V335" s="11"/>
      <c r="W335" s="11"/>
      <c r="X335" s="11"/>
    </row>
    <row r="336" spans="1:26" ht="13.5" thickBot="1" x14ac:dyDescent="0.25">
      <c r="A336" s="60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60"/>
      <c r="Q336" s="11"/>
      <c r="R336" s="11"/>
      <c r="S336" s="11"/>
      <c r="T336" s="11"/>
      <c r="U336" s="11"/>
      <c r="V336" s="11"/>
      <c r="W336" s="11"/>
      <c r="X336" s="11"/>
    </row>
    <row r="337" spans="1:26" ht="85.5" customHeight="1" thickBot="1" x14ac:dyDescent="0.25">
      <c r="A337" s="12"/>
      <c r="B337" s="13"/>
      <c r="C337" s="14"/>
      <c r="D337" s="15"/>
      <c r="E337" s="15"/>
      <c r="F337" s="15"/>
      <c r="G337" s="16"/>
      <c r="H337" s="17"/>
      <c r="I337" s="17"/>
      <c r="J337" s="17"/>
      <c r="K337" s="18"/>
      <c r="L337" s="17"/>
      <c r="M337" s="17"/>
      <c r="N337" s="17"/>
      <c r="O337" s="19"/>
      <c r="P337" s="20" t="s">
        <v>361</v>
      </c>
      <c r="Q337" s="21" t="s">
        <v>456</v>
      </c>
      <c r="R337" s="21" t="s">
        <v>456</v>
      </c>
      <c r="S337" s="22" t="s">
        <v>425</v>
      </c>
      <c r="T337" s="22" t="s">
        <v>424</v>
      </c>
      <c r="U337" s="22" t="s">
        <v>382</v>
      </c>
      <c r="V337" s="21" t="s">
        <v>456</v>
      </c>
      <c r="W337" s="21" t="s">
        <v>530</v>
      </c>
      <c r="X337" s="22" t="s">
        <v>523</v>
      </c>
      <c r="Y337" s="6"/>
    </row>
    <row r="338" spans="1:26" ht="45.75" thickBot="1" x14ac:dyDescent="0.25">
      <c r="A338" s="23" t="s">
        <v>55</v>
      </c>
      <c r="B338" s="24" t="s">
        <v>233</v>
      </c>
      <c r="C338" s="25" t="s">
        <v>0</v>
      </c>
      <c r="D338" s="26" t="s">
        <v>238</v>
      </c>
      <c r="E338" s="26" t="s">
        <v>237</v>
      </c>
      <c r="F338" s="26" t="s">
        <v>236</v>
      </c>
      <c r="G338" s="27" t="s">
        <v>235</v>
      </c>
      <c r="H338" s="28" t="s">
        <v>254</v>
      </c>
      <c r="I338" s="28" t="s">
        <v>255</v>
      </c>
      <c r="J338" s="28" t="s">
        <v>256</v>
      </c>
      <c r="K338" s="29" t="s">
        <v>257</v>
      </c>
      <c r="L338" s="28" t="s">
        <v>1</v>
      </c>
      <c r="M338" s="28" t="s">
        <v>2</v>
      </c>
      <c r="N338" s="28" t="s">
        <v>3</v>
      </c>
      <c r="O338" s="30" t="s">
        <v>56</v>
      </c>
      <c r="P338" s="31" t="s">
        <v>317</v>
      </c>
      <c r="Q338" s="32">
        <v>2022</v>
      </c>
      <c r="R338" s="32">
        <v>2023</v>
      </c>
      <c r="S338" s="32">
        <v>2024</v>
      </c>
      <c r="T338" s="32">
        <v>2024</v>
      </c>
      <c r="U338" s="32">
        <v>2025</v>
      </c>
      <c r="V338" s="32" t="s">
        <v>531</v>
      </c>
      <c r="W338" s="32">
        <v>2025</v>
      </c>
      <c r="X338" s="33" t="s">
        <v>524</v>
      </c>
    </row>
    <row r="339" spans="1:26" ht="22.5" hidden="1" x14ac:dyDescent="0.2">
      <c r="A339" s="42">
        <v>132</v>
      </c>
      <c r="B339" s="100" t="s">
        <v>279</v>
      </c>
      <c r="C339" s="43" t="s">
        <v>205</v>
      </c>
      <c r="D339" s="51" t="s">
        <v>11</v>
      </c>
      <c r="E339" s="51" t="s">
        <v>12</v>
      </c>
      <c r="F339" s="51" t="s">
        <v>39</v>
      </c>
      <c r="G339" s="52" t="s">
        <v>5</v>
      </c>
      <c r="H339" s="53" t="s">
        <v>14</v>
      </c>
      <c r="I339" s="53" t="s">
        <v>18</v>
      </c>
      <c r="J339" s="53" t="s">
        <v>8</v>
      </c>
      <c r="K339" s="50" t="s">
        <v>19</v>
      </c>
      <c r="L339" s="53" t="s">
        <v>5</v>
      </c>
      <c r="M339" s="53" t="s">
        <v>5</v>
      </c>
      <c r="N339" s="50" t="s">
        <v>11</v>
      </c>
      <c r="O339" s="53">
        <v>41</v>
      </c>
      <c r="P339" s="42" t="s">
        <v>131</v>
      </c>
      <c r="Q339" s="48">
        <v>0</v>
      </c>
      <c r="R339" s="48">
        <v>0</v>
      </c>
      <c r="S339" s="48">
        <v>0</v>
      </c>
      <c r="T339" s="48">
        <v>0</v>
      </c>
      <c r="U339" s="48">
        <v>0</v>
      </c>
      <c r="V339" s="48"/>
      <c r="W339" s="48">
        <v>0</v>
      </c>
      <c r="X339" s="42"/>
      <c r="Y339" s="2"/>
      <c r="Z339" s="6"/>
    </row>
    <row r="340" spans="1:26" ht="22.5" x14ac:dyDescent="0.2">
      <c r="A340" s="47">
        <v>133</v>
      </c>
      <c r="B340" s="100" t="s">
        <v>279</v>
      </c>
      <c r="C340" s="43" t="s">
        <v>205</v>
      </c>
      <c r="D340" s="44" t="s">
        <v>11</v>
      </c>
      <c r="E340" s="44" t="s">
        <v>12</v>
      </c>
      <c r="F340" s="44" t="s">
        <v>39</v>
      </c>
      <c r="G340" s="45"/>
      <c r="H340" s="46">
        <v>6</v>
      </c>
      <c r="I340" s="46">
        <v>5</v>
      </c>
      <c r="J340" s="46">
        <v>1</v>
      </c>
      <c r="K340" s="43" t="s">
        <v>20</v>
      </c>
      <c r="L340" s="46"/>
      <c r="M340" s="46"/>
      <c r="N340" s="43" t="s">
        <v>11</v>
      </c>
      <c r="O340" s="53">
        <v>41</v>
      </c>
      <c r="P340" s="47" t="s">
        <v>132</v>
      </c>
      <c r="Q340" s="48">
        <v>7520</v>
      </c>
      <c r="R340" s="48">
        <v>6960</v>
      </c>
      <c r="S340" s="48">
        <v>6470</v>
      </c>
      <c r="T340" s="48">
        <v>6420</v>
      </c>
      <c r="U340" s="48">
        <v>5800</v>
      </c>
      <c r="V340" s="48">
        <v>2970</v>
      </c>
      <c r="W340" s="63">
        <f t="shared" ref="W340:W341" si="126">V340/U340*100</f>
        <v>51.206896551724135</v>
      </c>
      <c r="X340" s="47"/>
      <c r="Y340" s="2"/>
      <c r="Z340" s="6"/>
    </row>
    <row r="341" spans="1:26" ht="22.5" x14ac:dyDescent="0.2">
      <c r="A341" s="47">
        <v>134</v>
      </c>
      <c r="B341" s="100" t="s">
        <v>279</v>
      </c>
      <c r="C341" s="43" t="s">
        <v>205</v>
      </c>
      <c r="D341" s="44" t="s">
        <v>11</v>
      </c>
      <c r="E341" s="44" t="s">
        <v>12</v>
      </c>
      <c r="F341" s="44" t="s">
        <v>39</v>
      </c>
      <c r="G341" s="45"/>
      <c r="H341" s="46">
        <v>6</v>
      </c>
      <c r="I341" s="46">
        <v>5</v>
      </c>
      <c r="J341" s="46">
        <v>1</v>
      </c>
      <c r="K341" s="43" t="s">
        <v>20</v>
      </c>
      <c r="L341" s="46"/>
      <c r="M341" s="46"/>
      <c r="N341" s="43" t="s">
        <v>40</v>
      </c>
      <c r="O341" s="53">
        <v>41</v>
      </c>
      <c r="P341" s="47" t="s">
        <v>359</v>
      </c>
      <c r="Q341" s="48">
        <v>1870</v>
      </c>
      <c r="R341" s="48">
        <v>1770</v>
      </c>
      <c r="S341" s="48">
        <v>1720</v>
      </c>
      <c r="T341" s="48">
        <v>1690</v>
      </c>
      <c r="U341" s="48">
        <v>1610</v>
      </c>
      <c r="V341" s="48">
        <v>810</v>
      </c>
      <c r="W341" s="63">
        <f t="shared" si="126"/>
        <v>50.310559006211179</v>
      </c>
      <c r="X341" s="47" t="s">
        <v>373</v>
      </c>
      <c r="Y341" s="2"/>
    </row>
    <row r="342" spans="1:26" ht="33.75" hidden="1" x14ac:dyDescent="0.2">
      <c r="A342" s="65">
        <v>219</v>
      </c>
      <c r="B342" s="94" t="s">
        <v>279</v>
      </c>
      <c r="C342" s="94" t="s">
        <v>205</v>
      </c>
      <c r="D342" s="68" t="s">
        <v>42</v>
      </c>
      <c r="E342" s="68" t="s">
        <v>15</v>
      </c>
      <c r="F342" s="68" t="s">
        <v>10</v>
      </c>
      <c r="G342" s="69"/>
      <c r="H342" s="70">
        <v>7</v>
      </c>
      <c r="I342" s="70">
        <v>1</v>
      </c>
      <c r="J342" s="70">
        <v>7</v>
      </c>
      <c r="K342" s="66" t="s">
        <v>13</v>
      </c>
      <c r="L342" s="70"/>
      <c r="M342" s="70"/>
      <c r="N342" s="70" t="s">
        <v>274</v>
      </c>
      <c r="O342" s="70" t="s">
        <v>274</v>
      </c>
      <c r="P342" s="65" t="s">
        <v>377</v>
      </c>
      <c r="Q342" s="48"/>
      <c r="R342" s="48"/>
      <c r="S342" s="48"/>
      <c r="T342" s="48"/>
      <c r="U342" s="48"/>
      <c r="V342" s="48"/>
      <c r="W342" s="48"/>
      <c r="X342" s="47" t="s">
        <v>378</v>
      </c>
      <c r="Y342" s="2"/>
    </row>
    <row r="343" spans="1:26" ht="22.5" hidden="1" x14ac:dyDescent="0.2">
      <c r="A343" s="65">
        <v>220</v>
      </c>
      <c r="B343" s="94" t="s">
        <v>279</v>
      </c>
      <c r="C343" s="67" t="s">
        <v>205</v>
      </c>
      <c r="D343" s="68" t="s">
        <v>42</v>
      </c>
      <c r="E343" s="68" t="s">
        <v>15</v>
      </c>
      <c r="F343" s="68" t="s">
        <v>10</v>
      </c>
      <c r="G343" s="69"/>
      <c r="H343" s="70">
        <v>7</v>
      </c>
      <c r="I343" s="70">
        <v>1</v>
      </c>
      <c r="J343" s="70">
        <v>7</v>
      </c>
      <c r="K343" s="66" t="s">
        <v>13</v>
      </c>
      <c r="L343" s="70"/>
      <c r="M343" s="70"/>
      <c r="N343" s="66" t="s">
        <v>11</v>
      </c>
      <c r="O343" s="70">
        <v>43</v>
      </c>
      <c r="P343" s="65" t="s">
        <v>196</v>
      </c>
      <c r="Q343" s="48"/>
      <c r="R343" s="48"/>
      <c r="S343" s="48"/>
      <c r="T343" s="48"/>
      <c r="U343" s="48"/>
      <c r="V343" s="48"/>
      <c r="W343" s="48"/>
      <c r="X343" s="47"/>
      <c r="Y343" s="2"/>
    </row>
    <row r="344" spans="1:26" ht="96" customHeight="1" x14ac:dyDescent="0.2">
      <c r="A344" s="65">
        <v>223</v>
      </c>
      <c r="B344" s="94" t="s">
        <v>279</v>
      </c>
      <c r="C344" s="67" t="s">
        <v>205</v>
      </c>
      <c r="D344" s="68" t="s">
        <v>42</v>
      </c>
      <c r="E344" s="68" t="s">
        <v>15</v>
      </c>
      <c r="F344" s="68" t="s">
        <v>10</v>
      </c>
      <c r="G344" s="69" t="s">
        <v>5</v>
      </c>
      <c r="H344" s="70" t="s">
        <v>12</v>
      </c>
      <c r="I344" s="70" t="s">
        <v>8</v>
      </c>
      <c r="J344" s="70" t="s">
        <v>12</v>
      </c>
      <c r="K344" s="66" t="s">
        <v>13</v>
      </c>
      <c r="L344" s="70" t="s">
        <v>5</v>
      </c>
      <c r="M344" s="70" t="s">
        <v>5</v>
      </c>
      <c r="N344" s="66" t="s">
        <v>41</v>
      </c>
      <c r="O344" s="65" t="s">
        <v>331</v>
      </c>
      <c r="P344" s="65" t="s">
        <v>103</v>
      </c>
      <c r="Q344" s="48">
        <v>13910</v>
      </c>
      <c r="R344" s="48">
        <v>10800</v>
      </c>
      <c r="S344" s="48">
        <v>6000</v>
      </c>
      <c r="T344" s="48">
        <v>5990</v>
      </c>
      <c r="U344" s="48">
        <f>15000+7000+2000+1000</f>
        <v>25000</v>
      </c>
      <c r="V344" s="48">
        <v>260</v>
      </c>
      <c r="W344" s="63">
        <f t="shared" ref="W344" si="127">V344/U344*100</f>
        <v>1.04</v>
      </c>
      <c r="X344" s="47" t="s">
        <v>606</v>
      </c>
      <c r="Y344" s="2"/>
    </row>
    <row r="345" spans="1:26" ht="180.75" hidden="1" customHeight="1" x14ac:dyDescent="0.2">
      <c r="A345" s="65">
        <v>230</v>
      </c>
      <c r="B345" s="94" t="s">
        <v>279</v>
      </c>
      <c r="C345" s="66" t="s">
        <v>205</v>
      </c>
      <c r="D345" s="68" t="s">
        <v>42</v>
      </c>
      <c r="E345" s="68" t="s">
        <v>15</v>
      </c>
      <c r="F345" s="68" t="s">
        <v>10</v>
      </c>
      <c r="G345" s="69"/>
      <c r="H345" s="70">
        <v>7</v>
      </c>
      <c r="I345" s="70">
        <v>1</v>
      </c>
      <c r="J345" s="70">
        <v>7</v>
      </c>
      <c r="K345" s="66" t="s">
        <v>13</v>
      </c>
      <c r="L345" s="70"/>
      <c r="M345" s="70"/>
      <c r="N345" s="66" t="s">
        <v>274</v>
      </c>
      <c r="O345" s="65">
        <v>43</v>
      </c>
      <c r="P345" s="65" t="s">
        <v>376</v>
      </c>
      <c r="Q345" s="48"/>
      <c r="R345" s="48"/>
      <c r="S345" s="48"/>
      <c r="T345" s="48"/>
      <c r="U345" s="48"/>
      <c r="V345" s="48"/>
      <c r="W345" s="48"/>
      <c r="X345" s="47" t="s">
        <v>407</v>
      </c>
      <c r="Y345" s="2"/>
    </row>
    <row r="346" spans="1:26" ht="45" x14ac:dyDescent="0.2">
      <c r="A346" s="65">
        <v>239</v>
      </c>
      <c r="B346" s="94" t="s">
        <v>279</v>
      </c>
      <c r="C346" s="67" t="s">
        <v>205</v>
      </c>
      <c r="D346" s="68" t="s">
        <v>42</v>
      </c>
      <c r="E346" s="68" t="s">
        <v>15</v>
      </c>
      <c r="F346" s="68" t="s">
        <v>10</v>
      </c>
      <c r="G346" s="69"/>
      <c r="H346" s="70">
        <v>7</v>
      </c>
      <c r="I346" s="70">
        <v>1</v>
      </c>
      <c r="J346" s="70">
        <v>7</v>
      </c>
      <c r="K346" s="66" t="s">
        <v>13</v>
      </c>
      <c r="L346" s="70"/>
      <c r="M346" s="70"/>
      <c r="N346" s="66" t="s">
        <v>182</v>
      </c>
      <c r="O346" s="65" t="s">
        <v>362</v>
      </c>
      <c r="P346" s="65" t="s">
        <v>342</v>
      </c>
      <c r="Q346" s="48">
        <v>660</v>
      </c>
      <c r="R346" s="48">
        <v>400</v>
      </c>
      <c r="S346" s="48">
        <v>2000</v>
      </c>
      <c r="T346" s="48">
        <v>0</v>
      </c>
      <c r="U346" s="48">
        <v>1000</v>
      </c>
      <c r="V346" s="48">
        <v>0</v>
      </c>
      <c r="W346" s="63">
        <f t="shared" ref="W346" si="128">V346/U346*100</f>
        <v>0</v>
      </c>
      <c r="X346" s="47" t="s">
        <v>607</v>
      </c>
      <c r="Y346" s="2"/>
    </row>
    <row r="347" spans="1:26" ht="22.5" hidden="1" x14ac:dyDescent="0.2">
      <c r="A347" s="65">
        <v>244</v>
      </c>
      <c r="B347" s="94" t="s">
        <v>279</v>
      </c>
      <c r="C347" s="67" t="s">
        <v>205</v>
      </c>
      <c r="D347" s="68" t="s">
        <v>42</v>
      </c>
      <c r="E347" s="68" t="s">
        <v>15</v>
      </c>
      <c r="F347" s="68" t="s">
        <v>10</v>
      </c>
      <c r="G347" s="69"/>
      <c r="H347" s="70">
        <v>7</v>
      </c>
      <c r="I347" s="70">
        <v>1</v>
      </c>
      <c r="J347" s="70">
        <v>7</v>
      </c>
      <c r="K347" s="66" t="s">
        <v>13</v>
      </c>
      <c r="L347" s="70"/>
      <c r="M347" s="70"/>
      <c r="N347" s="66" t="s">
        <v>329</v>
      </c>
      <c r="O347" s="70">
        <v>43</v>
      </c>
      <c r="P347" s="65" t="s">
        <v>220</v>
      </c>
      <c r="Q347" s="48"/>
      <c r="R347" s="48"/>
      <c r="S347" s="48"/>
      <c r="T347" s="48"/>
      <c r="U347" s="48"/>
      <c r="V347" s="48"/>
      <c r="W347" s="48"/>
      <c r="X347" s="47"/>
      <c r="Y347" s="2"/>
    </row>
    <row r="348" spans="1:26" ht="22.5" hidden="1" x14ac:dyDescent="0.2">
      <c r="A348" s="65">
        <v>277</v>
      </c>
      <c r="B348" s="94" t="s">
        <v>279</v>
      </c>
      <c r="C348" s="67" t="s">
        <v>205</v>
      </c>
      <c r="D348" s="68" t="s">
        <v>11</v>
      </c>
      <c r="E348" s="68" t="s">
        <v>12</v>
      </c>
      <c r="F348" s="68" t="s">
        <v>39</v>
      </c>
      <c r="G348" s="69" t="s">
        <v>5</v>
      </c>
      <c r="H348" s="70" t="s">
        <v>6</v>
      </c>
      <c r="I348" s="70" t="s">
        <v>7</v>
      </c>
      <c r="J348" s="70" t="s">
        <v>8</v>
      </c>
      <c r="K348" s="66" t="s">
        <v>9</v>
      </c>
      <c r="L348" s="70" t="s">
        <v>5</v>
      </c>
      <c r="M348" s="70" t="s">
        <v>5</v>
      </c>
      <c r="N348" s="66" t="s">
        <v>11</v>
      </c>
      <c r="O348" s="70">
        <v>43</v>
      </c>
      <c r="P348" s="65" t="s">
        <v>158</v>
      </c>
      <c r="Q348" s="48">
        <v>0</v>
      </c>
      <c r="R348" s="48">
        <v>0</v>
      </c>
      <c r="S348" s="48">
        <v>0</v>
      </c>
      <c r="T348" s="48">
        <v>0</v>
      </c>
      <c r="U348" s="48">
        <v>0</v>
      </c>
      <c r="V348" s="48">
        <v>0</v>
      </c>
      <c r="W348" s="48">
        <v>0</v>
      </c>
      <c r="X348" s="47"/>
      <c r="Y348" s="2"/>
      <c r="Z348" s="6"/>
    </row>
    <row r="349" spans="1:26" ht="22.5" x14ac:dyDescent="0.2">
      <c r="A349" s="65">
        <v>278</v>
      </c>
      <c r="B349" s="94" t="s">
        <v>279</v>
      </c>
      <c r="C349" s="67" t="s">
        <v>205</v>
      </c>
      <c r="D349" s="68" t="s">
        <v>11</v>
      </c>
      <c r="E349" s="68" t="s">
        <v>12</v>
      </c>
      <c r="F349" s="68" t="s">
        <v>39</v>
      </c>
      <c r="G349" s="69" t="s">
        <v>5</v>
      </c>
      <c r="H349" s="70" t="s">
        <v>6</v>
      </c>
      <c r="I349" s="70" t="s">
        <v>7</v>
      </c>
      <c r="J349" s="70" t="s">
        <v>8</v>
      </c>
      <c r="K349" s="66" t="s">
        <v>24</v>
      </c>
      <c r="L349" s="70" t="s">
        <v>5</v>
      </c>
      <c r="M349" s="70" t="s">
        <v>5</v>
      </c>
      <c r="N349" s="66" t="s">
        <v>11</v>
      </c>
      <c r="O349" s="70">
        <v>43</v>
      </c>
      <c r="P349" s="65" t="s">
        <v>159</v>
      </c>
      <c r="Q349" s="48">
        <v>46200</v>
      </c>
      <c r="R349" s="48">
        <v>46760</v>
      </c>
      <c r="S349" s="48">
        <v>47360</v>
      </c>
      <c r="T349" s="48">
        <v>47300</v>
      </c>
      <c r="U349" s="48">
        <v>47950</v>
      </c>
      <c r="V349" s="48">
        <v>23900</v>
      </c>
      <c r="W349" s="63">
        <f t="shared" ref="W349:W353" si="129">V349/U349*100</f>
        <v>49.843587069864441</v>
      </c>
      <c r="X349" s="47"/>
      <c r="Y349" s="2"/>
      <c r="Z349" s="6"/>
    </row>
    <row r="350" spans="1:26" ht="22.5" x14ac:dyDescent="0.2">
      <c r="A350" s="65">
        <v>282</v>
      </c>
      <c r="B350" s="94" t="s">
        <v>279</v>
      </c>
      <c r="C350" s="79" t="s">
        <v>340</v>
      </c>
      <c r="D350" s="68" t="s">
        <v>11</v>
      </c>
      <c r="E350" s="68" t="s">
        <v>12</v>
      </c>
      <c r="F350" s="68" t="s">
        <v>39</v>
      </c>
      <c r="G350" s="69"/>
      <c r="H350" s="70">
        <v>8</v>
      </c>
      <c r="I350" s="70">
        <v>2</v>
      </c>
      <c r="J350" s="70">
        <v>1</v>
      </c>
      <c r="K350" s="66" t="s">
        <v>24</v>
      </c>
      <c r="L350" s="70"/>
      <c r="M350" s="70"/>
      <c r="N350" s="66" t="s">
        <v>40</v>
      </c>
      <c r="O350" s="70">
        <v>43</v>
      </c>
      <c r="P350" s="65" t="s">
        <v>363</v>
      </c>
      <c r="Q350" s="48">
        <v>9220</v>
      </c>
      <c r="R350" s="48">
        <v>9310</v>
      </c>
      <c r="S350" s="48">
        <v>9450</v>
      </c>
      <c r="T350" s="48">
        <v>9400</v>
      </c>
      <c r="U350" s="48">
        <v>9540</v>
      </c>
      <c r="V350" s="48">
        <v>4740</v>
      </c>
      <c r="W350" s="63">
        <f t="shared" si="129"/>
        <v>49.685534591194966</v>
      </c>
      <c r="X350" s="47" t="s">
        <v>373</v>
      </c>
      <c r="Y350" s="2"/>
    </row>
    <row r="351" spans="1:26" ht="22.5" x14ac:dyDescent="0.2">
      <c r="A351" s="47">
        <v>296</v>
      </c>
      <c r="B351" s="54" t="s">
        <v>279</v>
      </c>
      <c r="C351" s="43" t="s">
        <v>205</v>
      </c>
      <c r="D351" s="44" t="s">
        <v>44</v>
      </c>
      <c r="E351" s="44" t="s">
        <v>14</v>
      </c>
      <c r="F351" s="44" t="s">
        <v>39</v>
      </c>
      <c r="G351" s="45" t="s">
        <v>5</v>
      </c>
      <c r="H351" s="46" t="s">
        <v>14</v>
      </c>
      <c r="I351" s="46" t="s">
        <v>10</v>
      </c>
      <c r="J351" s="46" t="s">
        <v>7</v>
      </c>
      <c r="K351" s="43" t="s">
        <v>13</v>
      </c>
      <c r="L351" s="46"/>
      <c r="M351" s="46">
        <v>1</v>
      </c>
      <c r="N351" s="43">
        <v>1</v>
      </c>
      <c r="O351" s="53">
        <v>41</v>
      </c>
      <c r="P351" s="47" t="s">
        <v>165</v>
      </c>
      <c r="Q351" s="48">
        <v>3470</v>
      </c>
      <c r="R351" s="48">
        <v>-1950</v>
      </c>
      <c r="S351" s="48">
        <v>900</v>
      </c>
      <c r="T351" s="48">
        <v>420</v>
      </c>
      <c r="U351" s="48">
        <v>700</v>
      </c>
      <c r="V351" s="48">
        <v>0</v>
      </c>
      <c r="W351" s="63">
        <f t="shared" si="129"/>
        <v>0</v>
      </c>
      <c r="X351" s="47" t="s">
        <v>608</v>
      </c>
      <c r="Y351" s="2"/>
      <c r="Z351" s="6"/>
    </row>
    <row r="352" spans="1:26" ht="22.5" x14ac:dyDescent="0.2">
      <c r="A352" s="47">
        <v>297</v>
      </c>
      <c r="B352" s="54" t="s">
        <v>279</v>
      </c>
      <c r="C352" s="43" t="s">
        <v>205</v>
      </c>
      <c r="D352" s="44" t="s">
        <v>44</v>
      </c>
      <c r="E352" s="44" t="s">
        <v>14</v>
      </c>
      <c r="F352" s="44" t="s">
        <v>39</v>
      </c>
      <c r="G352" s="45" t="s">
        <v>5</v>
      </c>
      <c r="H352" s="46" t="s">
        <v>14</v>
      </c>
      <c r="I352" s="46" t="s">
        <v>10</v>
      </c>
      <c r="J352" s="46" t="s">
        <v>7</v>
      </c>
      <c r="K352" s="43" t="s">
        <v>13</v>
      </c>
      <c r="L352" s="46"/>
      <c r="M352" s="46">
        <v>1</v>
      </c>
      <c r="N352" s="43">
        <v>2</v>
      </c>
      <c r="O352" s="53">
        <v>41</v>
      </c>
      <c r="P352" s="47" t="s">
        <v>166</v>
      </c>
      <c r="Q352" s="48">
        <v>990</v>
      </c>
      <c r="R352" s="48">
        <v>-300</v>
      </c>
      <c r="S352" s="48">
        <v>1100</v>
      </c>
      <c r="T352" s="48">
        <v>30</v>
      </c>
      <c r="U352" s="48">
        <v>600</v>
      </c>
      <c r="V352" s="48">
        <v>30</v>
      </c>
      <c r="W352" s="63">
        <f t="shared" si="129"/>
        <v>5</v>
      </c>
      <c r="X352" s="47"/>
      <c r="Y352" s="2"/>
      <c r="Z352" s="6"/>
    </row>
    <row r="353" spans="1:28" ht="22.5" x14ac:dyDescent="0.2">
      <c r="A353" s="47">
        <v>298</v>
      </c>
      <c r="B353" s="54" t="s">
        <v>279</v>
      </c>
      <c r="C353" s="43" t="s">
        <v>205</v>
      </c>
      <c r="D353" s="44" t="s">
        <v>44</v>
      </c>
      <c r="E353" s="44" t="s">
        <v>14</v>
      </c>
      <c r="F353" s="44" t="s">
        <v>39</v>
      </c>
      <c r="G353" s="45" t="s">
        <v>5</v>
      </c>
      <c r="H353" s="46" t="s">
        <v>14</v>
      </c>
      <c r="I353" s="46" t="s">
        <v>10</v>
      </c>
      <c r="J353" s="46" t="s">
        <v>7</v>
      </c>
      <c r="K353" s="43" t="s">
        <v>13</v>
      </c>
      <c r="L353" s="46"/>
      <c r="M353" s="46">
        <v>1</v>
      </c>
      <c r="N353" s="43">
        <v>3</v>
      </c>
      <c r="O353" s="53">
        <v>41</v>
      </c>
      <c r="P353" s="47" t="s">
        <v>245</v>
      </c>
      <c r="Q353" s="48">
        <v>4160</v>
      </c>
      <c r="R353" s="48">
        <v>2870</v>
      </c>
      <c r="S353" s="48">
        <v>4580</v>
      </c>
      <c r="T353" s="48">
        <v>1680</v>
      </c>
      <c r="U353" s="48">
        <v>2350</v>
      </c>
      <c r="V353" s="48">
        <v>1260</v>
      </c>
      <c r="W353" s="63">
        <f t="shared" si="129"/>
        <v>53.617021276595743</v>
      </c>
      <c r="X353" s="47"/>
      <c r="Y353" s="2"/>
      <c r="Z353" s="6"/>
    </row>
    <row r="354" spans="1:28" ht="22.5" hidden="1" x14ac:dyDescent="0.2">
      <c r="A354" s="47">
        <v>299</v>
      </c>
      <c r="B354" s="54" t="s">
        <v>279</v>
      </c>
      <c r="C354" s="43" t="s">
        <v>205</v>
      </c>
      <c r="D354" s="44" t="s">
        <v>44</v>
      </c>
      <c r="E354" s="44" t="s">
        <v>14</v>
      </c>
      <c r="F354" s="44" t="s">
        <v>39</v>
      </c>
      <c r="G354" s="45"/>
      <c r="H354" s="46">
        <v>6</v>
      </c>
      <c r="I354" s="46">
        <v>3</v>
      </c>
      <c r="J354" s="46">
        <v>2</v>
      </c>
      <c r="K354" s="43" t="s">
        <v>13</v>
      </c>
      <c r="L354" s="46"/>
      <c r="M354" s="46">
        <v>1</v>
      </c>
      <c r="N354" s="43" t="s">
        <v>48</v>
      </c>
      <c r="O354" s="46"/>
      <c r="P354" s="47" t="s">
        <v>199</v>
      </c>
      <c r="Q354" s="40"/>
      <c r="R354" s="40"/>
      <c r="S354" s="40"/>
      <c r="T354" s="40"/>
      <c r="U354" s="40"/>
      <c r="V354" s="40"/>
      <c r="W354" s="40"/>
      <c r="X354" s="47"/>
      <c r="Y354" s="2"/>
      <c r="Z354" s="6"/>
    </row>
    <row r="355" spans="1:28" ht="33.75" hidden="1" x14ac:dyDescent="0.2">
      <c r="A355" s="47">
        <v>300</v>
      </c>
      <c r="B355" s="54" t="s">
        <v>279</v>
      </c>
      <c r="C355" s="43" t="s">
        <v>205</v>
      </c>
      <c r="D355" s="44" t="s">
        <v>44</v>
      </c>
      <c r="E355" s="44" t="s">
        <v>14</v>
      </c>
      <c r="F355" s="44" t="s">
        <v>39</v>
      </c>
      <c r="G355" s="45"/>
      <c r="H355" s="46">
        <v>6</v>
      </c>
      <c r="I355" s="46">
        <v>3</v>
      </c>
      <c r="J355" s="46">
        <v>2</v>
      </c>
      <c r="K355" s="43" t="s">
        <v>13</v>
      </c>
      <c r="L355" s="46"/>
      <c r="M355" s="46">
        <v>1</v>
      </c>
      <c r="N355" s="43" t="s">
        <v>50</v>
      </c>
      <c r="O355" s="46">
        <v>41</v>
      </c>
      <c r="P355" s="47" t="s">
        <v>246</v>
      </c>
      <c r="Q355" s="48"/>
      <c r="R355" s="48"/>
      <c r="S355" s="48"/>
      <c r="T355" s="48"/>
      <c r="U355" s="48"/>
      <c r="V355" s="48"/>
      <c r="W355" s="48"/>
      <c r="X355" s="47" t="s">
        <v>350</v>
      </c>
      <c r="Y355" s="2"/>
      <c r="Z355" s="6"/>
    </row>
    <row r="356" spans="1:28" ht="50.25" hidden="1" customHeight="1" x14ac:dyDescent="0.2">
      <c r="A356" s="47">
        <v>301</v>
      </c>
      <c r="B356" s="54" t="s">
        <v>279</v>
      </c>
      <c r="C356" s="43" t="s">
        <v>205</v>
      </c>
      <c r="D356" s="44" t="s">
        <v>44</v>
      </c>
      <c r="E356" s="44" t="s">
        <v>14</v>
      </c>
      <c r="F356" s="44" t="s">
        <v>39</v>
      </c>
      <c r="G356" s="45"/>
      <c r="H356" s="46">
        <v>6</v>
      </c>
      <c r="I356" s="46">
        <v>3</v>
      </c>
      <c r="J356" s="46">
        <v>2</v>
      </c>
      <c r="K356" s="43" t="s">
        <v>13</v>
      </c>
      <c r="L356" s="46"/>
      <c r="M356" s="46">
        <v>1</v>
      </c>
      <c r="N356" s="43" t="s">
        <v>189</v>
      </c>
      <c r="O356" s="46">
        <v>41</v>
      </c>
      <c r="P356" s="47" t="s">
        <v>225</v>
      </c>
      <c r="Q356" s="48"/>
      <c r="R356" s="48"/>
      <c r="S356" s="48"/>
      <c r="T356" s="48"/>
      <c r="U356" s="48"/>
      <c r="V356" s="48"/>
      <c r="W356" s="48"/>
      <c r="X356" s="47" t="s">
        <v>374</v>
      </c>
      <c r="Y356" s="2"/>
    </row>
    <row r="357" spans="1:28" ht="22.5" x14ac:dyDescent="0.2">
      <c r="A357" s="47">
        <v>302</v>
      </c>
      <c r="B357" s="54" t="s">
        <v>279</v>
      </c>
      <c r="C357" s="46" t="s">
        <v>340</v>
      </c>
      <c r="D357" s="44" t="s">
        <v>44</v>
      </c>
      <c r="E357" s="44" t="s">
        <v>14</v>
      </c>
      <c r="F357" s="44" t="s">
        <v>39</v>
      </c>
      <c r="G357" s="45"/>
      <c r="H357" s="46">
        <v>6</v>
      </c>
      <c r="I357" s="46">
        <v>3</v>
      </c>
      <c r="J357" s="46">
        <v>2</v>
      </c>
      <c r="K357" s="43" t="s">
        <v>13</v>
      </c>
      <c r="L357" s="46"/>
      <c r="M357" s="46">
        <v>1</v>
      </c>
      <c r="N357" s="43" t="s">
        <v>204</v>
      </c>
      <c r="O357" s="46">
        <v>41</v>
      </c>
      <c r="P357" s="47" t="s">
        <v>390</v>
      </c>
      <c r="Q357" s="48">
        <v>580</v>
      </c>
      <c r="R357" s="48">
        <v>120</v>
      </c>
      <c r="S357" s="48">
        <v>730</v>
      </c>
      <c r="T357" s="48">
        <v>230</v>
      </c>
      <c r="U357" s="48">
        <v>460</v>
      </c>
      <c r="V357" s="48">
        <v>100</v>
      </c>
      <c r="W357" s="63">
        <f t="shared" ref="W357:W363" si="130">V357/U357*100</f>
        <v>21.739130434782609</v>
      </c>
      <c r="X357" s="47" t="s">
        <v>423</v>
      </c>
      <c r="Y357" s="2"/>
    </row>
    <row r="358" spans="1:28" ht="22.5" x14ac:dyDescent="0.2">
      <c r="A358" s="47">
        <v>303</v>
      </c>
      <c r="B358" s="54" t="s">
        <v>279</v>
      </c>
      <c r="C358" s="43" t="s">
        <v>205</v>
      </c>
      <c r="D358" s="44" t="s">
        <v>44</v>
      </c>
      <c r="E358" s="44" t="s">
        <v>14</v>
      </c>
      <c r="F358" s="44" t="s">
        <v>39</v>
      </c>
      <c r="G358" s="45" t="s">
        <v>5</v>
      </c>
      <c r="H358" s="46" t="s">
        <v>14</v>
      </c>
      <c r="I358" s="46" t="s">
        <v>10</v>
      </c>
      <c r="J358" s="46" t="s">
        <v>7</v>
      </c>
      <c r="K358" s="43" t="s">
        <v>13</v>
      </c>
      <c r="L358" s="46"/>
      <c r="M358" s="46">
        <v>2</v>
      </c>
      <c r="N358" s="43" t="s">
        <v>40</v>
      </c>
      <c r="O358" s="46">
        <v>41</v>
      </c>
      <c r="P358" s="47" t="s">
        <v>67</v>
      </c>
      <c r="Q358" s="48">
        <v>3010</v>
      </c>
      <c r="R358" s="48">
        <v>4750</v>
      </c>
      <c r="S358" s="48">
        <v>5020</v>
      </c>
      <c r="T358" s="48">
        <v>3070</v>
      </c>
      <c r="U358" s="48">
        <v>4520</v>
      </c>
      <c r="V358" s="48">
        <v>3310</v>
      </c>
      <c r="W358" s="63">
        <f t="shared" si="130"/>
        <v>73.230088495575217</v>
      </c>
      <c r="X358" s="47" t="s">
        <v>609</v>
      </c>
      <c r="Y358" s="2"/>
      <c r="Z358" s="6"/>
    </row>
    <row r="359" spans="1:28" ht="22.5" x14ac:dyDescent="0.2">
      <c r="A359" s="47">
        <v>304</v>
      </c>
      <c r="B359" s="54" t="s">
        <v>279</v>
      </c>
      <c r="C359" s="43" t="s">
        <v>205</v>
      </c>
      <c r="D359" s="44" t="s">
        <v>44</v>
      </c>
      <c r="E359" s="44" t="s">
        <v>14</v>
      </c>
      <c r="F359" s="44" t="s">
        <v>39</v>
      </c>
      <c r="G359" s="45" t="s">
        <v>5</v>
      </c>
      <c r="H359" s="46" t="s">
        <v>14</v>
      </c>
      <c r="I359" s="46" t="s">
        <v>10</v>
      </c>
      <c r="J359" s="46" t="s">
        <v>7</v>
      </c>
      <c r="K359" s="43" t="s">
        <v>13</v>
      </c>
      <c r="L359" s="46"/>
      <c r="M359" s="46">
        <v>2</v>
      </c>
      <c r="N359" s="43" t="s">
        <v>41</v>
      </c>
      <c r="O359" s="46">
        <v>41</v>
      </c>
      <c r="P359" s="47" t="s">
        <v>66</v>
      </c>
      <c r="Q359" s="48">
        <v>17100</v>
      </c>
      <c r="R359" s="48">
        <v>45090</v>
      </c>
      <c r="S359" s="48">
        <v>43200</v>
      </c>
      <c r="T359" s="48">
        <v>12440</v>
      </c>
      <c r="U359" s="48">
        <v>32860</v>
      </c>
      <c r="V359" s="48">
        <v>12540</v>
      </c>
      <c r="W359" s="63">
        <f t="shared" si="130"/>
        <v>38.161898965307365</v>
      </c>
      <c r="X359" s="47"/>
      <c r="Y359" s="2"/>
      <c r="Z359" s="6"/>
    </row>
    <row r="360" spans="1:28" ht="56.25" x14ac:dyDescent="0.2">
      <c r="A360" s="47">
        <v>308</v>
      </c>
      <c r="B360" s="54" t="s">
        <v>279</v>
      </c>
      <c r="C360" s="43" t="s">
        <v>205</v>
      </c>
      <c r="D360" s="44" t="s">
        <v>44</v>
      </c>
      <c r="E360" s="44" t="s">
        <v>14</v>
      </c>
      <c r="F360" s="44" t="s">
        <v>39</v>
      </c>
      <c r="G360" s="45" t="s">
        <v>5</v>
      </c>
      <c r="H360" s="46" t="s">
        <v>14</v>
      </c>
      <c r="I360" s="46" t="s">
        <v>10</v>
      </c>
      <c r="J360" s="46" t="s">
        <v>7</v>
      </c>
      <c r="K360" s="43" t="s">
        <v>13</v>
      </c>
      <c r="L360" s="46" t="s">
        <v>5</v>
      </c>
      <c r="M360" s="46">
        <v>2</v>
      </c>
      <c r="N360" s="43" t="s">
        <v>11</v>
      </c>
      <c r="O360" s="46">
        <v>41</v>
      </c>
      <c r="P360" s="47" t="s">
        <v>167</v>
      </c>
      <c r="Q360" s="48">
        <v>0</v>
      </c>
      <c r="R360" s="48">
        <v>0</v>
      </c>
      <c r="S360" s="48">
        <v>10</v>
      </c>
      <c r="T360" s="48">
        <v>0</v>
      </c>
      <c r="U360" s="48">
        <v>10</v>
      </c>
      <c r="V360" s="48">
        <v>0</v>
      </c>
      <c r="W360" s="63">
        <f t="shared" si="130"/>
        <v>0</v>
      </c>
      <c r="X360" s="47" t="s">
        <v>402</v>
      </c>
      <c r="Y360" s="2"/>
      <c r="AB360" s="6"/>
    </row>
    <row r="361" spans="1:28" ht="33.75" x14ac:dyDescent="0.2">
      <c r="A361" s="47">
        <v>310</v>
      </c>
      <c r="B361" s="54" t="s">
        <v>279</v>
      </c>
      <c r="C361" s="43" t="s">
        <v>205</v>
      </c>
      <c r="D361" s="44" t="s">
        <v>44</v>
      </c>
      <c r="E361" s="44" t="s">
        <v>14</v>
      </c>
      <c r="F361" s="44" t="s">
        <v>39</v>
      </c>
      <c r="G361" s="45" t="s">
        <v>5</v>
      </c>
      <c r="H361" s="46" t="s">
        <v>14</v>
      </c>
      <c r="I361" s="46" t="s">
        <v>10</v>
      </c>
      <c r="J361" s="46" t="s">
        <v>7</v>
      </c>
      <c r="K361" s="43" t="s">
        <v>19</v>
      </c>
      <c r="L361" s="46" t="s">
        <v>5</v>
      </c>
      <c r="M361" s="46" t="s">
        <v>5</v>
      </c>
      <c r="N361" s="43" t="s">
        <v>11</v>
      </c>
      <c r="O361" s="46">
        <v>41</v>
      </c>
      <c r="P361" s="47" t="s">
        <v>247</v>
      </c>
      <c r="Q361" s="48">
        <v>30</v>
      </c>
      <c r="R361" s="48">
        <v>10</v>
      </c>
      <c r="S361" s="48">
        <v>100</v>
      </c>
      <c r="T361" s="48">
        <v>30</v>
      </c>
      <c r="U361" s="48">
        <v>100</v>
      </c>
      <c r="V361" s="48">
        <v>10</v>
      </c>
      <c r="W361" s="63">
        <f t="shared" si="130"/>
        <v>10</v>
      </c>
      <c r="X361" s="47"/>
      <c r="Y361" s="2"/>
    </row>
    <row r="362" spans="1:28" ht="22.5" x14ac:dyDescent="0.2">
      <c r="A362" s="47">
        <v>311</v>
      </c>
      <c r="B362" s="54" t="s">
        <v>279</v>
      </c>
      <c r="C362" s="43" t="s">
        <v>205</v>
      </c>
      <c r="D362" s="44" t="s">
        <v>44</v>
      </c>
      <c r="E362" s="44" t="s">
        <v>14</v>
      </c>
      <c r="F362" s="44" t="s">
        <v>39</v>
      </c>
      <c r="G362" s="45" t="s">
        <v>5</v>
      </c>
      <c r="H362" s="46" t="s">
        <v>14</v>
      </c>
      <c r="I362" s="46" t="s">
        <v>10</v>
      </c>
      <c r="J362" s="46" t="s">
        <v>7</v>
      </c>
      <c r="K362" s="43" t="s">
        <v>19</v>
      </c>
      <c r="L362" s="46" t="s">
        <v>5</v>
      </c>
      <c r="M362" s="46" t="s">
        <v>5</v>
      </c>
      <c r="N362" s="43" t="s">
        <v>40</v>
      </c>
      <c r="O362" s="46">
        <v>41</v>
      </c>
      <c r="P362" s="47" t="s">
        <v>168</v>
      </c>
      <c r="Q362" s="48">
        <v>1050</v>
      </c>
      <c r="R362" s="48">
        <v>830</v>
      </c>
      <c r="S362" s="48">
        <v>1350</v>
      </c>
      <c r="T362" s="48">
        <v>1200</v>
      </c>
      <c r="U362" s="48">
        <v>1400</v>
      </c>
      <c r="V362" s="48">
        <v>640</v>
      </c>
      <c r="W362" s="63">
        <f t="shared" si="130"/>
        <v>45.714285714285715</v>
      </c>
      <c r="X362" s="47"/>
      <c r="Y362" s="2"/>
    </row>
    <row r="363" spans="1:28" ht="22.5" x14ac:dyDescent="0.2">
      <c r="A363" s="47">
        <v>312</v>
      </c>
      <c r="B363" s="54" t="s">
        <v>279</v>
      </c>
      <c r="C363" s="43" t="s">
        <v>205</v>
      </c>
      <c r="D363" s="44" t="s">
        <v>44</v>
      </c>
      <c r="E363" s="44" t="s">
        <v>14</v>
      </c>
      <c r="F363" s="44" t="s">
        <v>39</v>
      </c>
      <c r="G363" s="45" t="s">
        <v>5</v>
      </c>
      <c r="H363" s="46" t="s">
        <v>14</v>
      </c>
      <c r="I363" s="46" t="s">
        <v>10</v>
      </c>
      <c r="J363" s="46" t="s">
        <v>7</v>
      </c>
      <c r="K363" s="43" t="s">
        <v>19</v>
      </c>
      <c r="L363" s="46" t="s">
        <v>5</v>
      </c>
      <c r="M363" s="46" t="s">
        <v>5</v>
      </c>
      <c r="N363" s="43" t="s">
        <v>41</v>
      </c>
      <c r="O363" s="46">
        <v>41</v>
      </c>
      <c r="P363" s="47" t="s">
        <v>75</v>
      </c>
      <c r="Q363" s="48">
        <v>11940</v>
      </c>
      <c r="R363" s="48">
        <v>12290</v>
      </c>
      <c r="S363" s="48">
        <v>13800</v>
      </c>
      <c r="T363" s="48">
        <v>11990</v>
      </c>
      <c r="U363" s="48">
        <v>13800</v>
      </c>
      <c r="V363" s="48">
        <v>6460</v>
      </c>
      <c r="W363" s="63">
        <f t="shared" si="130"/>
        <v>46.811594202898547</v>
      </c>
      <c r="X363" s="47"/>
      <c r="Y363" s="2"/>
    </row>
    <row r="364" spans="1:28" ht="22.5" hidden="1" x14ac:dyDescent="0.2">
      <c r="A364" s="47">
        <v>314</v>
      </c>
      <c r="B364" s="54" t="s">
        <v>279</v>
      </c>
      <c r="C364" s="43" t="s">
        <v>205</v>
      </c>
      <c r="D364" s="44" t="s">
        <v>44</v>
      </c>
      <c r="E364" s="44" t="s">
        <v>14</v>
      </c>
      <c r="F364" s="44" t="s">
        <v>39</v>
      </c>
      <c r="G364" s="45" t="s">
        <v>5</v>
      </c>
      <c r="H364" s="46" t="s">
        <v>14</v>
      </c>
      <c r="I364" s="46" t="s">
        <v>10</v>
      </c>
      <c r="J364" s="46" t="s">
        <v>7</v>
      </c>
      <c r="K364" s="43" t="s">
        <v>19</v>
      </c>
      <c r="L364" s="46" t="s">
        <v>5</v>
      </c>
      <c r="M364" s="46" t="s">
        <v>5</v>
      </c>
      <c r="N364" s="43" t="s">
        <v>43</v>
      </c>
      <c r="O364" s="46">
        <v>41</v>
      </c>
      <c r="P364" s="47" t="s">
        <v>248</v>
      </c>
      <c r="Q364" s="48"/>
      <c r="R364" s="48"/>
      <c r="S364" s="48"/>
      <c r="T364" s="48"/>
      <c r="U364" s="48"/>
      <c r="V364" s="48"/>
      <c r="W364" s="48"/>
      <c r="X364" s="47"/>
      <c r="Y364" s="2"/>
    </row>
    <row r="365" spans="1:28" ht="22.5" hidden="1" x14ac:dyDescent="0.2">
      <c r="A365" s="47">
        <v>316</v>
      </c>
      <c r="B365" s="54" t="s">
        <v>279</v>
      </c>
      <c r="C365" s="43" t="s">
        <v>205</v>
      </c>
      <c r="D365" s="44" t="s">
        <v>44</v>
      </c>
      <c r="E365" s="44" t="s">
        <v>14</v>
      </c>
      <c r="F365" s="44" t="s">
        <v>39</v>
      </c>
      <c r="G365" s="45"/>
      <c r="H365" s="46">
        <v>6</v>
      </c>
      <c r="I365" s="46">
        <v>3</v>
      </c>
      <c r="J365" s="46">
        <v>2</v>
      </c>
      <c r="K365" s="43" t="s">
        <v>19</v>
      </c>
      <c r="L365" s="46"/>
      <c r="M365" s="46"/>
      <c r="N365" s="43" t="s">
        <v>189</v>
      </c>
      <c r="O365" s="46">
        <v>41</v>
      </c>
      <c r="P365" s="47" t="s">
        <v>188</v>
      </c>
      <c r="Q365" s="48"/>
      <c r="R365" s="48"/>
      <c r="S365" s="48"/>
      <c r="T365" s="48"/>
      <c r="U365" s="48"/>
      <c r="V365" s="48"/>
      <c r="W365" s="48"/>
      <c r="X365" s="47"/>
      <c r="Y365" s="2"/>
      <c r="Z365" s="2"/>
    </row>
    <row r="366" spans="1:28" ht="22.5" x14ac:dyDescent="0.2">
      <c r="A366" s="47">
        <v>317</v>
      </c>
      <c r="B366" s="54" t="s">
        <v>279</v>
      </c>
      <c r="C366" s="43" t="s">
        <v>205</v>
      </c>
      <c r="D366" s="44" t="s">
        <v>44</v>
      </c>
      <c r="E366" s="44" t="s">
        <v>14</v>
      </c>
      <c r="F366" s="44" t="s">
        <v>39</v>
      </c>
      <c r="G366" s="45"/>
      <c r="H366" s="46">
        <v>6</v>
      </c>
      <c r="I366" s="46">
        <v>3</v>
      </c>
      <c r="J366" s="46">
        <v>2</v>
      </c>
      <c r="K366" s="43" t="s">
        <v>19</v>
      </c>
      <c r="L366" s="46"/>
      <c r="M366" s="46"/>
      <c r="N366" s="43" t="s">
        <v>204</v>
      </c>
      <c r="O366" s="46">
        <v>41</v>
      </c>
      <c r="P366" s="47" t="s">
        <v>200</v>
      </c>
      <c r="Q366" s="48">
        <v>4180</v>
      </c>
      <c r="R366" s="48">
        <v>4620</v>
      </c>
      <c r="S366" s="48">
        <v>5000</v>
      </c>
      <c r="T366" s="48">
        <v>5000</v>
      </c>
      <c r="U366" s="48">
        <v>5750</v>
      </c>
      <c r="V366" s="48">
        <v>2780</v>
      </c>
      <c r="W366" s="63">
        <f t="shared" ref="W366:W371" si="131">V366/U366*100</f>
        <v>48.347826086956516</v>
      </c>
      <c r="X366" s="47"/>
      <c r="Y366" s="2"/>
    </row>
    <row r="367" spans="1:28" ht="22.5" x14ac:dyDescent="0.2">
      <c r="A367" s="47">
        <v>318</v>
      </c>
      <c r="B367" s="54" t="s">
        <v>279</v>
      </c>
      <c r="C367" s="46" t="s">
        <v>340</v>
      </c>
      <c r="D367" s="44" t="s">
        <v>44</v>
      </c>
      <c r="E367" s="44" t="s">
        <v>14</v>
      </c>
      <c r="F367" s="44" t="s">
        <v>39</v>
      </c>
      <c r="G367" s="45"/>
      <c r="H367" s="46">
        <v>6</v>
      </c>
      <c r="I367" s="46">
        <v>3</v>
      </c>
      <c r="J367" s="46">
        <v>2</v>
      </c>
      <c r="K367" s="43" t="s">
        <v>19</v>
      </c>
      <c r="L367" s="46"/>
      <c r="M367" s="46"/>
      <c r="N367" s="43" t="s">
        <v>380</v>
      </c>
      <c r="O367" s="46">
        <v>41</v>
      </c>
      <c r="P367" s="47" t="s">
        <v>360</v>
      </c>
      <c r="Q367" s="48">
        <v>1760</v>
      </c>
      <c r="R367" s="48">
        <v>1950</v>
      </c>
      <c r="S367" s="48">
        <v>2250</v>
      </c>
      <c r="T367" s="48">
        <v>2050</v>
      </c>
      <c r="U367" s="48">
        <v>2360</v>
      </c>
      <c r="V367" s="48">
        <v>1150</v>
      </c>
      <c r="W367" s="63">
        <f t="shared" si="131"/>
        <v>48.728813559322035</v>
      </c>
      <c r="X367" s="47" t="s">
        <v>423</v>
      </c>
      <c r="Y367" s="2"/>
    </row>
    <row r="368" spans="1:28" ht="22.5" x14ac:dyDescent="0.2">
      <c r="A368" s="47">
        <v>320</v>
      </c>
      <c r="B368" s="54" t="s">
        <v>279</v>
      </c>
      <c r="C368" s="43" t="s">
        <v>205</v>
      </c>
      <c r="D368" s="44" t="s">
        <v>44</v>
      </c>
      <c r="E368" s="44" t="s">
        <v>14</v>
      </c>
      <c r="F368" s="44" t="s">
        <v>39</v>
      </c>
      <c r="G368" s="45"/>
      <c r="H368" s="46">
        <v>6</v>
      </c>
      <c r="I368" s="46">
        <v>3</v>
      </c>
      <c r="J368" s="46">
        <v>5</v>
      </c>
      <c r="K368" s="43" t="s">
        <v>27</v>
      </c>
      <c r="L368" s="46"/>
      <c r="M368" s="46"/>
      <c r="N368" s="43">
        <v>1</v>
      </c>
      <c r="O368" s="46">
        <v>41</v>
      </c>
      <c r="P368" s="47" t="s">
        <v>72</v>
      </c>
      <c r="Q368" s="48">
        <v>0</v>
      </c>
      <c r="R368" s="48">
        <v>0</v>
      </c>
      <c r="S368" s="48">
        <v>20</v>
      </c>
      <c r="T368" s="48">
        <v>0</v>
      </c>
      <c r="U368" s="48">
        <v>20</v>
      </c>
      <c r="V368" s="48">
        <v>0</v>
      </c>
      <c r="W368" s="63">
        <f t="shared" si="131"/>
        <v>0</v>
      </c>
      <c r="X368" s="47"/>
      <c r="Y368" s="2"/>
    </row>
    <row r="369" spans="1:26" ht="22.5" x14ac:dyDescent="0.2">
      <c r="A369" s="47">
        <v>321</v>
      </c>
      <c r="B369" s="54" t="s">
        <v>279</v>
      </c>
      <c r="C369" s="43" t="s">
        <v>205</v>
      </c>
      <c r="D369" s="44" t="s">
        <v>44</v>
      </c>
      <c r="E369" s="44" t="s">
        <v>14</v>
      </c>
      <c r="F369" s="44" t="s">
        <v>39</v>
      </c>
      <c r="G369" s="45"/>
      <c r="H369" s="46">
        <v>6</v>
      </c>
      <c r="I369" s="46">
        <v>3</v>
      </c>
      <c r="J369" s="46">
        <v>5</v>
      </c>
      <c r="K369" s="43" t="s">
        <v>27</v>
      </c>
      <c r="L369" s="46"/>
      <c r="M369" s="46"/>
      <c r="N369" s="43">
        <v>2</v>
      </c>
      <c r="O369" s="46">
        <v>41</v>
      </c>
      <c r="P369" s="47" t="s">
        <v>68</v>
      </c>
      <c r="Q369" s="48">
        <v>180</v>
      </c>
      <c r="R369" s="48">
        <v>80</v>
      </c>
      <c r="S369" s="48">
        <v>1110</v>
      </c>
      <c r="T369" s="48">
        <v>1100</v>
      </c>
      <c r="U369" s="48">
        <v>1100</v>
      </c>
      <c r="V369" s="48">
        <v>240</v>
      </c>
      <c r="W369" s="63">
        <f t="shared" si="131"/>
        <v>21.818181818181817</v>
      </c>
      <c r="X369" s="47"/>
      <c r="Y369" s="2"/>
      <c r="Z369" s="6"/>
    </row>
    <row r="370" spans="1:26" ht="22.5" x14ac:dyDescent="0.2">
      <c r="A370" s="47">
        <v>322</v>
      </c>
      <c r="B370" s="54" t="s">
        <v>279</v>
      </c>
      <c r="C370" s="43" t="s">
        <v>205</v>
      </c>
      <c r="D370" s="44" t="s">
        <v>44</v>
      </c>
      <c r="E370" s="44" t="s">
        <v>14</v>
      </c>
      <c r="F370" s="44" t="s">
        <v>39</v>
      </c>
      <c r="G370" s="45"/>
      <c r="H370" s="46">
        <v>6</v>
      </c>
      <c r="I370" s="46">
        <v>3</v>
      </c>
      <c r="J370" s="46">
        <v>5</v>
      </c>
      <c r="K370" s="43" t="s">
        <v>27</v>
      </c>
      <c r="L370" s="46"/>
      <c r="M370" s="46"/>
      <c r="N370" s="43">
        <v>3</v>
      </c>
      <c r="O370" s="46">
        <v>41</v>
      </c>
      <c r="P370" s="47" t="s">
        <v>99</v>
      </c>
      <c r="Q370" s="48">
        <v>6710</v>
      </c>
      <c r="R370" s="48">
        <v>6420</v>
      </c>
      <c r="S370" s="48">
        <v>8000</v>
      </c>
      <c r="T370" s="48">
        <v>7900</v>
      </c>
      <c r="U370" s="48">
        <v>8200</v>
      </c>
      <c r="V370" s="48">
        <v>3520</v>
      </c>
      <c r="W370" s="63">
        <f t="shared" si="131"/>
        <v>42.926829268292686</v>
      </c>
      <c r="X370" s="47"/>
      <c r="Y370" s="2"/>
    </row>
    <row r="371" spans="1:26" ht="22.5" x14ac:dyDescent="0.2">
      <c r="A371" s="47">
        <v>323</v>
      </c>
      <c r="B371" s="54" t="s">
        <v>279</v>
      </c>
      <c r="C371" s="43" t="s">
        <v>205</v>
      </c>
      <c r="D371" s="44" t="s">
        <v>44</v>
      </c>
      <c r="E371" s="44" t="s">
        <v>14</v>
      </c>
      <c r="F371" s="44" t="s">
        <v>39</v>
      </c>
      <c r="G371" s="45"/>
      <c r="H371" s="46">
        <v>6</v>
      </c>
      <c r="I371" s="46">
        <v>3</v>
      </c>
      <c r="J371" s="46">
        <v>5</v>
      </c>
      <c r="K371" s="43" t="s">
        <v>27</v>
      </c>
      <c r="L371" s="46"/>
      <c r="M371" s="46"/>
      <c r="N371" s="43" t="s">
        <v>15</v>
      </c>
      <c r="O371" s="46" t="s">
        <v>381</v>
      </c>
      <c r="P371" s="47" t="s">
        <v>375</v>
      </c>
      <c r="Q371" s="48">
        <v>2720</v>
      </c>
      <c r="R371" s="48">
        <v>990</v>
      </c>
      <c r="S371" s="48">
        <v>1700</v>
      </c>
      <c r="T371" s="48">
        <v>1110</v>
      </c>
      <c r="U371" s="48">
        <v>1600</v>
      </c>
      <c r="V371" s="48">
        <v>470</v>
      </c>
      <c r="W371" s="63">
        <f t="shared" si="131"/>
        <v>29.375</v>
      </c>
      <c r="X371" s="47"/>
      <c r="Y371" s="2"/>
    </row>
    <row r="372" spans="1:26" ht="22.5" hidden="1" x14ac:dyDescent="0.2">
      <c r="A372" s="47">
        <v>328</v>
      </c>
      <c r="B372" s="54" t="s">
        <v>279</v>
      </c>
      <c r="C372" s="43" t="s">
        <v>205</v>
      </c>
      <c r="D372" s="44" t="s">
        <v>44</v>
      </c>
      <c r="E372" s="44" t="s">
        <v>14</v>
      </c>
      <c r="F372" s="44" t="s">
        <v>39</v>
      </c>
      <c r="G372" s="45"/>
      <c r="H372" s="46">
        <v>6</v>
      </c>
      <c r="I372" s="46">
        <v>3</v>
      </c>
      <c r="J372" s="46">
        <v>7</v>
      </c>
      <c r="K372" s="43" t="s">
        <v>22</v>
      </c>
      <c r="L372" s="46"/>
      <c r="M372" s="46">
        <v>1</v>
      </c>
      <c r="N372" s="43">
        <v>1</v>
      </c>
      <c r="O372" s="46">
        <v>41</v>
      </c>
      <c r="P372" s="47" t="s">
        <v>69</v>
      </c>
      <c r="Q372" s="48"/>
      <c r="R372" s="48"/>
      <c r="S372" s="48"/>
      <c r="T372" s="48"/>
      <c r="U372" s="48"/>
      <c r="V372" s="48"/>
      <c r="W372" s="48"/>
      <c r="X372" s="47"/>
      <c r="Y372" s="2"/>
      <c r="Z372" s="6"/>
    </row>
    <row r="373" spans="1:26" ht="33.75" x14ac:dyDescent="0.2">
      <c r="A373" s="47">
        <v>329</v>
      </c>
      <c r="B373" s="54" t="s">
        <v>279</v>
      </c>
      <c r="C373" s="43" t="s">
        <v>205</v>
      </c>
      <c r="D373" s="44" t="s">
        <v>44</v>
      </c>
      <c r="E373" s="44" t="s">
        <v>14</v>
      </c>
      <c r="F373" s="44" t="s">
        <v>39</v>
      </c>
      <c r="G373" s="45"/>
      <c r="H373" s="46">
        <v>6</v>
      </c>
      <c r="I373" s="46">
        <v>3</v>
      </c>
      <c r="J373" s="46">
        <v>7</v>
      </c>
      <c r="K373" s="43" t="s">
        <v>22</v>
      </c>
      <c r="L373" s="46"/>
      <c r="M373" s="46">
        <v>1</v>
      </c>
      <c r="N373" s="43">
        <v>2</v>
      </c>
      <c r="O373" s="46">
        <v>41</v>
      </c>
      <c r="P373" s="47" t="s">
        <v>70</v>
      </c>
      <c r="Q373" s="48">
        <v>560</v>
      </c>
      <c r="R373" s="48">
        <v>550</v>
      </c>
      <c r="S373" s="48">
        <v>720</v>
      </c>
      <c r="T373" s="48">
        <v>720</v>
      </c>
      <c r="U373" s="48">
        <v>800</v>
      </c>
      <c r="V373" s="48">
        <v>720</v>
      </c>
      <c r="W373" s="63">
        <f t="shared" ref="W373:W375" si="132">V373/U373*100</f>
        <v>90</v>
      </c>
      <c r="X373" s="47" t="s">
        <v>610</v>
      </c>
      <c r="Y373" s="2"/>
      <c r="Z373" s="6"/>
    </row>
    <row r="374" spans="1:26" ht="33.75" x14ac:dyDescent="0.2">
      <c r="A374" s="47">
        <v>330</v>
      </c>
      <c r="B374" s="54" t="s">
        <v>279</v>
      </c>
      <c r="C374" s="43" t="s">
        <v>205</v>
      </c>
      <c r="D374" s="44" t="s">
        <v>44</v>
      </c>
      <c r="E374" s="44" t="s">
        <v>14</v>
      </c>
      <c r="F374" s="44" t="s">
        <v>39</v>
      </c>
      <c r="G374" s="45"/>
      <c r="H374" s="46">
        <v>6</v>
      </c>
      <c r="I374" s="46">
        <v>3</v>
      </c>
      <c r="J374" s="46">
        <v>7</v>
      </c>
      <c r="K374" s="43" t="s">
        <v>22</v>
      </c>
      <c r="L374" s="46"/>
      <c r="M374" s="46">
        <v>1</v>
      </c>
      <c r="N374" s="43">
        <v>3</v>
      </c>
      <c r="O374" s="46">
        <v>41</v>
      </c>
      <c r="P374" s="47" t="s">
        <v>71</v>
      </c>
      <c r="Q374" s="48">
        <v>3450</v>
      </c>
      <c r="R374" s="48">
        <v>3450</v>
      </c>
      <c r="S374" s="48">
        <v>4530</v>
      </c>
      <c r="T374" s="48">
        <v>4530</v>
      </c>
      <c r="U374" s="48">
        <v>4700</v>
      </c>
      <c r="V374" s="48">
        <v>4490</v>
      </c>
      <c r="W374" s="63">
        <f t="shared" si="132"/>
        <v>95.531914893617014</v>
      </c>
      <c r="X374" s="47" t="s">
        <v>610</v>
      </c>
      <c r="Y374" s="2"/>
      <c r="Z374" s="6"/>
    </row>
    <row r="375" spans="1:26" ht="67.5" customHeight="1" x14ac:dyDescent="0.2">
      <c r="A375" s="47">
        <v>336</v>
      </c>
      <c r="B375" s="54" t="s">
        <v>279</v>
      </c>
      <c r="C375" s="43" t="s">
        <v>205</v>
      </c>
      <c r="D375" s="44" t="s">
        <v>44</v>
      </c>
      <c r="E375" s="44" t="s">
        <v>14</v>
      </c>
      <c r="F375" s="44" t="s">
        <v>39</v>
      </c>
      <c r="G375" s="45" t="s">
        <v>5</v>
      </c>
      <c r="H375" s="46" t="s">
        <v>14</v>
      </c>
      <c r="I375" s="46" t="s">
        <v>10</v>
      </c>
      <c r="J375" s="46" t="s">
        <v>12</v>
      </c>
      <c r="K375" s="43" t="s">
        <v>22</v>
      </c>
      <c r="L375" s="46"/>
      <c r="M375" s="46">
        <v>2</v>
      </c>
      <c r="N375" s="43">
        <v>1</v>
      </c>
      <c r="O375" s="46">
        <v>41</v>
      </c>
      <c r="P375" s="47" t="s">
        <v>73</v>
      </c>
      <c r="Q375" s="48">
        <v>0</v>
      </c>
      <c r="R375" s="48">
        <v>0</v>
      </c>
      <c r="S375" s="48">
        <v>50</v>
      </c>
      <c r="T375" s="48">
        <v>0</v>
      </c>
      <c r="U375" s="48">
        <v>50</v>
      </c>
      <c r="V375" s="48">
        <v>0</v>
      </c>
      <c r="W375" s="63">
        <f t="shared" si="132"/>
        <v>0</v>
      </c>
      <c r="X375" s="47" t="s">
        <v>395</v>
      </c>
      <c r="Y375" s="2"/>
      <c r="Z375" s="6"/>
    </row>
    <row r="376" spans="1:26" ht="42.75" hidden="1" customHeight="1" x14ac:dyDescent="0.2">
      <c r="A376" s="47">
        <v>337</v>
      </c>
      <c r="B376" s="54" t="s">
        <v>279</v>
      </c>
      <c r="C376" s="43" t="s">
        <v>205</v>
      </c>
      <c r="D376" s="44" t="s">
        <v>44</v>
      </c>
      <c r="E376" s="44" t="s">
        <v>14</v>
      </c>
      <c r="F376" s="44" t="s">
        <v>39</v>
      </c>
      <c r="G376" s="45" t="s">
        <v>5</v>
      </c>
      <c r="H376" s="46" t="s">
        <v>14</v>
      </c>
      <c r="I376" s="46" t="s">
        <v>10</v>
      </c>
      <c r="J376" s="46" t="s">
        <v>12</v>
      </c>
      <c r="K376" s="43" t="s">
        <v>22</v>
      </c>
      <c r="L376" s="46"/>
      <c r="M376" s="46">
        <v>2</v>
      </c>
      <c r="N376" s="43">
        <v>2</v>
      </c>
      <c r="O376" s="46">
        <v>41</v>
      </c>
      <c r="P376" s="47" t="s">
        <v>74</v>
      </c>
      <c r="Q376" s="48">
        <v>0</v>
      </c>
      <c r="R376" s="48">
        <v>0</v>
      </c>
      <c r="S376" s="48">
        <v>0</v>
      </c>
      <c r="T376" s="48">
        <v>0</v>
      </c>
      <c r="U376" s="48">
        <v>0</v>
      </c>
      <c r="V376" s="48">
        <v>0</v>
      </c>
      <c r="W376" s="48">
        <v>0</v>
      </c>
      <c r="X376" s="47" t="s">
        <v>416</v>
      </c>
      <c r="Y376" s="2"/>
      <c r="Z376" s="6"/>
    </row>
    <row r="377" spans="1:26" ht="42.75" customHeight="1" x14ac:dyDescent="0.2">
      <c r="A377" s="55"/>
      <c r="B377" s="58"/>
      <c r="C377" s="44"/>
      <c r="D377" s="44"/>
      <c r="E377" s="44"/>
      <c r="F377" s="44"/>
      <c r="G377" s="45"/>
      <c r="H377" s="52">
        <v>6</v>
      </c>
      <c r="I377" s="52">
        <v>5</v>
      </c>
      <c r="J377" s="52">
        <v>0</v>
      </c>
      <c r="K377" s="51"/>
      <c r="L377" s="52"/>
      <c r="M377" s="52"/>
      <c r="N377" s="51"/>
      <c r="O377" s="52"/>
      <c r="P377" s="55" t="s">
        <v>492</v>
      </c>
      <c r="Q377" s="56">
        <f t="shared" ref="Q377:V377" si="133">SUM(Q339:Q341)</f>
        <v>9390</v>
      </c>
      <c r="R377" s="56">
        <f t="shared" si="133"/>
        <v>8730</v>
      </c>
      <c r="S377" s="56">
        <f t="shared" si="133"/>
        <v>8190</v>
      </c>
      <c r="T377" s="56">
        <f t="shared" si="133"/>
        <v>8110</v>
      </c>
      <c r="U377" s="56">
        <f t="shared" si="133"/>
        <v>7410</v>
      </c>
      <c r="V377" s="56">
        <f t="shared" si="133"/>
        <v>3780</v>
      </c>
      <c r="W377" s="118">
        <f t="shared" ref="W377:W381" si="134">V377/U377*100</f>
        <v>51.012145748987855</v>
      </c>
      <c r="X377" s="109"/>
      <c r="Y377" s="2"/>
      <c r="Z377" s="6"/>
    </row>
    <row r="378" spans="1:26" ht="45" customHeight="1" x14ac:dyDescent="0.2">
      <c r="A378" s="87"/>
      <c r="B378" s="127"/>
      <c r="C378" s="88"/>
      <c r="D378" s="88"/>
      <c r="E378" s="88"/>
      <c r="F378" s="88"/>
      <c r="G378" s="89"/>
      <c r="H378" s="89">
        <v>7</v>
      </c>
      <c r="I378" s="89">
        <v>1</v>
      </c>
      <c r="J378" s="89">
        <v>0</v>
      </c>
      <c r="K378" s="88"/>
      <c r="L378" s="89"/>
      <c r="M378" s="89"/>
      <c r="N378" s="89"/>
      <c r="O378" s="89"/>
      <c r="P378" s="87" t="s">
        <v>493</v>
      </c>
      <c r="Q378" s="56">
        <f t="shared" ref="Q378:V378" si="135">SUM(Q342:Q347)</f>
        <v>14570</v>
      </c>
      <c r="R378" s="56">
        <f t="shared" si="135"/>
        <v>11200</v>
      </c>
      <c r="S378" s="56">
        <f t="shared" si="135"/>
        <v>8000</v>
      </c>
      <c r="T378" s="56">
        <f t="shared" si="135"/>
        <v>5990</v>
      </c>
      <c r="U378" s="56">
        <f t="shared" si="135"/>
        <v>26000</v>
      </c>
      <c r="V378" s="56">
        <f t="shared" si="135"/>
        <v>260</v>
      </c>
      <c r="W378" s="118">
        <f t="shared" si="134"/>
        <v>1</v>
      </c>
      <c r="X378" s="109"/>
      <c r="Y378" s="2"/>
      <c r="Z378" s="6"/>
    </row>
    <row r="379" spans="1:26" ht="30" customHeight="1" x14ac:dyDescent="0.2">
      <c r="A379" s="87"/>
      <c r="B379" s="127"/>
      <c r="C379" s="88"/>
      <c r="D379" s="88"/>
      <c r="E379" s="88"/>
      <c r="F379" s="88"/>
      <c r="G379" s="89"/>
      <c r="H379" s="112">
        <v>8</v>
      </c>
      <c r="I379" s="112">
        <v>2</v>
      </c>
      <c r="J379" s="112">
        <v>0</v>
      </c>
      <c r="K379" s="111"/>
      <c r="L379" s="112"/>
      <c r="M379" s="112"/>
      <c r="N379" s="111"/>
      <c r="O379" s="112"/>
      <c r="P379" s="87" t="s">
        <v>494</v>
      </c>
      <c r="Q379" s="56">
        <f t="shared" ref="Q379:V379" si="136">SUM(Q348:Q350)</f>
        <v>55420</v>
      </c>
      <c r="R379" s="56">
        <f t="shared" si="136"/>
        <v>56070</v>
      </c>
      <c r="S379" s="56">
        <f t="shared" si="136"/>
        <v>56810</v>
      </c>
      <c r="T379" s="56">
        <f t="shared" si="136"/>
        <v>56700</v>
      </c>
      <c r="U379" s="56">
        <f t="shared" si="136"/>
        <v>57490</v>
      </c>
      <c r="V379" s="56">
        <f t="shared" si="136"/>
        <v>28640</v>
      </c>
      <c r="W379" s="118">
        <f t="shared" si="134"/>
        <v>49.817359540789703</v>
      </c>
      <c r="X379" s="109"/>
      <c r="Y379" s="2"/>
      <c r="Z379" s="6"/>
    </row>
    <row r="380" spans="1:26" ht="30" customHeight="1" x14ac:dyDescent="0.2">
      <c r="A380" s="55"/>
      <c r="B380" s="58"/>
      <c r="C380" s="44"/>
      <c r="D380" s="44"/>
      <c r="E380" s="44"/>
      <c r="F380" s="44"/>
      <c r="G380" s="45"/>
      <c r="H380" s="45">
        <v>6</v>
      </c>
      <c r="I380" s="45">
        <v>3</v>
      </c>
      <c r="J380" s="45">
        <v>0</v>
      </c>
      <c r="K380" s="44"/>
      <c r="L380" s="45"/>
      <c r="M380" s="45"/>
      <c r="N380" s="45"/>
      <c r="O380" s="45"/>
      <c r="P380" s="55" t="s">
        <v>484</v>
      </c>
      <c r="Q380" s="56">
        <f t="shared" ref="Q380:V380" si="137">SUM(Q351:Q376)</f>
        <v>61890</v>
      </c>
      <c r="R380" s="56">
        <f t="shared" si="137"/>
        <v>81770</v>
      </c>
      <c r="S380" s="56">
        <f t="shared" si="137"/>
        <v>94170</v>
      </c>
      <c r="T380" s="56">
        <f t="shared" si="137"/>
        <v>53500</v>
      </c>
      <c r="U380" s="56">
        <f t="shared" si="137"/>
        <v>81380</v>
      </c>
      <c r="V380" s="56">
        <f t="shared" si="137"/>
        <v>37720</v>
      </c>
      <c r="W380" s="118">
        <f t="shared" si="134"/>
        <v>46.350454657163922</v>
      </c>
      <c r="X380" s="109"/>
      <c r="Y380" s="2"/>
      <c r="Z380" s="6"/>
    </row>
    <row r="381" spans="1:26" ht="22.5" x14ac:dyDescent="0.2">
      <c r="A381" s="47"/>
      <c r="B381" s="46"/>
      <c r="C381" s="46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55" t="s">
        <v>300</v>
      </c>
      <c r="Q381" s="59">
        <f t="shared" ref="Q381:V381" si="138">SUM(Q339:Q376)</f>
        <v>141270</v>
      </c>
      <c r="R381" s="59">
        <f t="shared" si="138"/>
        <v>157770</v>
      </c>
      <c r="S381" s="59">
        <f t="shared" si="138"/>
        <v>167170</v>
      </c>
      <c r="T381" s="59">
        <f t="shared" si="138"/>
        <v>124300</v>
      </c>
      <c r="U381" s="59">
        <f t="shared" si="138"/>
        <v>172280</v>
      </c>
      <c r="V381" s="59">
        <f t="shared" si="138"/>
        <v>70400</v>
      </c>
      <c r="W381" s="118">
        <f t="shared" si="134"/>
        <v>40.863710239145576</v>
      </c>
      <c r="X381" s="42"/>
    </row>
    <row r="382" spans="1:26" ht="13.5" thickBot="1" x14ac:dyDescent="0.25">
      <c r="A382" s="60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60"/>
      <c r="Q382" s="128"/>
      <c r="R382" s="128"/>
      <c r="S382" s="128"/>
      <c r="T382" s="128"/>
      <c r="U382" s="128"/>
      <c r="V382" s="128"/>
      <c r="W382" s="128"/>
      <c r="X382" s="129"/>
    </row>
    <row r="383" spans="1:26" ht="13.5" thickBot="1" x14ac:dyDescent="0.25">
      <c r="A383" s="6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47" t="s">
        <v>183</v>
      </c>
      <c r="Q383" s="62">
        <f t="shared" ref="Q383:V383" si="139">SUM(Q339:Q341, Q351:Q376)</f>
        <v>71280</v>
      </c>
      <c r="R383" s="62">
        <f t="shared" si="139"/>
        <v>90500</v>
      </c>
      <c r="S383" s="62">
        <f t="shared" si="139"/>
        <v>102360</v>
      </c>
      <c r="T383" s="62">
        <f t="shared" si="139"/>
        <v>61610</v>
      </c>
      <c r="U383" s="62">
        <f t="shared" si="139"/>
        <v>88790</v>
      </c>
      <c r="V383" s="62">
        <f t="shared" si="139"/>
        <v>41500</v>
      </c>
      <c r="W383" s="63">
        <f t="shared" ref="W383:W385" si="140">V383/U383*100</f>
        <v>46.739497691181441</v>
      </c>
      <c r="X383" s="46"/>
    </row>
    <row r="384" spans="1:26" ht="13.5" thickBot="1" x14ac:dyDescent="0.25">
      <c r="A384" s="64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47" t="s">
        <v>184</v>
      </c>
      <c r="Q384" s="62">
        <f t="shared" ref="Q384:V384" si="141">SUM(Q342:Q347)</f>
        <v>14570</v>
      </c>
      <c r="R384" s="62">
        <f t="shared" si="141"/>
        <v>11200</v>
      </c>
      <c r="S384" s="62">
        <f t="shared" si="141"/>
        <v>8000</v>
      </c>
      <c r="T384" s="62">
        <f t="shared" si="141"/>
        <v>5990</v>
      </c>
      <c r="U384" s="62">
        <f t="shared" si="141"/>
        <v>26000</v>
      </c>
      <c r="V384" s="62">
        <f t="shared" si="141"/>
        <v>260</v>
      </c>
      <c r="W384" s="63">
        <f t="shared" si="140"/>
        <v>1</v>
      </c>
      <c r="X384" s="46"/>
    </row>
    <row r="385" spans="1:26" ht="13.5" thickBot="1" x14ac:dyDescent="0.25">
      <c r="A385" s="113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47" t="s">
        <v>318</v>
      </c>
      <c r="Q385" s="62">
        <f t="shared" ref="Q385:V385" si="142">SUM(Q348:Q350)</f>
        <v>55420</v>
      </c>
      <c r="R385" s="62">
        <f t="shared" si="142"/>
        <v>56070</v>
      </c>
      <c r="S385" s="62">
        <f t="shared" si="142"/>
        <v>56810</v>
      </c>
      <c r="T385" s="62">
        <f t="shared" si="142"/>
        <v>56700</v>
      </c>
      <c r="U385" s="62">
        <f t="shared" si="142"/>
        <v>57490</v>
      </c>
      <c r="V385" s="62">
        <f t="shared" si="142"/>
        <v>28640</v>
      </c>
      <c r="W385" s="63">
        <f t="shared" si="140"/>
        <v>49.817359540789703</v>
      </c>
      <c r="X385" s="46"/>
    </row>
    <row r="386" spans="1:26" x14ac:dyDescent="0.2">
      <c r="A386" s="60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60"/>
      <c r="Q386" s="11"/>
      <c r="R386" s="11"/>
      <c r="S386" s="11"/>
      <c r="T386" s="11"/>
      <c r="U386" s="11"/>
      <c r="V386" s="11"/>
      <c r="W386" s="11"/>
      <c r="X386" s="11"/>
    </row>
    <row r="387" spans="1:26" ht="13.5" thickBot="1" x14ac:dyDescent="0.25">
      <c r="A387" s="60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60"/>
      <c r="Q387" s="11"/>
      <c r="R387" s="11"/>
      <c r="S387" s="11"/>
      <c r="T387" s="11"/>
      <c r="U387" s="11"/>
      <c r="V387" s="11"/>
      <c r="W387" s="11"/>
      <c r="X387" s="11"/>
    </row>
    <row r="388" spans="1:26" ht="91.5" customHeight="1" thickBot="1" x14ac:dyDescent="0.25">
      <c r="A388" s="12"/>
      <c r="B388" s="13"/>
      <c r="C388" s="14"/>
      <c r="D388" s="15"/>
      <c r="E388" s="15"/>
      <c r="F388" s="15"/>
      <c r="G388" s="16"/>
      <c r="H388" s="17"/>
      <c r="I388" s="17"/>
      <c r="J388" s="17"/>
      <c r="K388" s="18"/>
      <c r="L388" s="17"/>
      <c r="M388" s="17"/>
      <c r="N388" s="17"/>
      <c r="O388" s="19"/>
      <c r="P388" s="20" t="s">
        <v>361</v>
      </c>
      <c r="Q388" s="21" t="s">
        <v>456</v>
      </c>
      <c r="R388" s="21" t="s">
        <v>456</v>
      </c>
      <c r="S388" s="22" t="s">
        <v>425</v>
      </c>
      <c r="T388" s="22" t="s">
        <v>424</v>
      </c>
      <c r="U388" s="22" t="s">
        <v>382</v>
      </c>
      <c r="V388" s="21" t="s">
        <v>456</v>
      </c>
      <c r="W388" s="21" t="s">
        <v>530</v>
      </c>
      <c r="X388" s="22" t="s">
        <v>523</v>
      </c>
      <c r="Y388" s="6"/>
    </row>
    <row r="389" spans="1:26" ht="45.75" thickBot="1" x14ac:dyDescent="0.25">
      <c r="A389" s="23" t="s">
        <v>55</v>
      </c>
      <c r="B389" s="24" t="s">
        <v>233</v>
      </c>
      <c r="C389" s="25" t="s">
        <v>0</v>
      </c>
      <c r="D389" s="26" t="s">
        <v>238</v>
      </c>
      <c r="E389" s="26" t="s">
        <v>237</v>
      </c>
      <c r="F389" s="26" t="s">
        <v>236</v>
      </c>
      <c r="G389" s="27" t="s">
        <v>235</v>
      </c>
      <c r="H389" s="28" t="s">
        <v>254</v>
      </c>
      <c r="I389" s="28" t="s">
        <v>255</v>
      </c>
      <c r="J389" s="28" t="s">
        <v>256</v>
      </c>
      <c r="K389" s="29" t="s">
        <v>257</v>
      </c>
      <c r="L389" s="28" t="s">
        <v>1</v>
      </c>
      <c r="M389" s="28" t="s">
        <v>2</v>
      </c>
      <c r="N389" s="28" t="s">
        <v>3</v>
      </c>
      <c r="O389" s="30" t="s">
        <v>56</v>
      </c>
      <c r="P389" s="31" t="s">
        <v>319</v>
      </c>
      <c r="Q389" s="32">
        <v>2022</v>
      </c>
      <c r="R389" s="32">
        <v>2023</v>
      </c>
      <c r="S389" s="32">
        <v>2024</v>
      </c>
      <c r="T389" s="32">
        <v>2024</v>
      </c>
      <c r="U389" s="32">
        <v>2025</v>
      </c>
      <c r="V389" s="32" t="s">
        <v>531</v>
      </c>
      <c r="W389" s="32">
        <v>2025</v>
      </c>
      <c r="X389" s="33" t="s">
        <v>524</v>
      </c>
    </row>
    <row r="390" spans="1:26" ht="99.75" customHeight="1" x14ac:dyDescent="0.2">
      <c r="A390" s="65">
        <v>267</v>
      </c>
      <c r="B390" s="85" t="s">
        <v>293</v>
      </c>
      <c r="C390" s="83" t="s">
        <v>340</v>
      </c>
      <c r="D390" s="81" t="s">
        <v>42</v>
      </c>
      <c r="E390" s="81" t="s">
        <v>15</v>
      </c>
      <c r="F390" s="81" t="s">
        <v>10</v>
      </c>
      <c r="G390" s="82"/>
      <c r="H390" s="83">
        <v>7</v>
      </c>
      <c r="I390" s="83">
        <v>1</v>
      </c>
      <c r="J390" s="83">
        <v>7</v>
      </c>
      <c r="K390" s="80" t="s">
        <v>19</v>
      </c>
      <c r="L390" s="83"/>
      <c r="M390" s="83"/>
      <c r="N390" s="80" t="s">
        <v>203</v>
      </c>
      <c r="O390" s="83">
        <v>43</v>
      </c>
      <c r="P390" s="65" t="s">
        <v>517</v>
      </c>
      <c r="Q390" s="48">
        <v>0</v>
      </c>
      <c r="R390" s="48">
        <v>6690</v>
      </c>
      <c r="S390" s="48">
        <v>25000</v>
      </c>
      <c r="T390" s="48">
        <v>16310</v>
      </c>
      <c r="U390" s="48">
        <f>40000+8000+2000</f>
        <v>50000</v>
      </c>
      <c r="V390" s="48">
        <v>8700</v>
      </c>
      <c r="W390" s="63">
        <f t="shared" ref="W390:W396" si="143">V390/U390*100</f>
        <v>17.399999999999999</v>
      </c>
      <c r="X390" s="72" t="s">
        <v>611</v>
      </c>
      <c r="Y390" s="2"/>
    </row>
    <row r="391" spans="1:26" ht="243.75" customHeight="1" x14ac:dyDescent="0.2">
      <c r="A391" s="65">
        <v>268</v>
      </c>
      <c r="B391" s="85" t="s">
        <v>293</v>
      </c>
      <c r="C391" s="67" t="s">
        <v>340</v>
      </c>
      <c r="D391" s="81" t="s">
        <v>42</v>
      </c>
      <c r="E391" s="81" t="s">
        <v>15</v>
      </c>
      <c r="F391" s="81" t="s">
        <v>10</v>
      </c>
      <c r="G391" s="82"/>
      <c r="H391" s="83">
        <v>7</v>
      </c>
      <c r="I391" s="83">
        <v>1</v>
      </c>
      <c r="J391" s="83">
        <v>7</v>
      </c>
      <c r="K391" s="80" t="s">
        <v>19</v>
      </c>
      <c r="L391" s="83"/>
      <c r="M391" s="83"/>
      <c r="N391" s="80" t="s">
        <v>41</v>
      </c>
      <c r="O391" s="83">
        <v>43</v>
      </c>
      <c r="P391" s="65" t="s">
        <v>391</v>
      </c>
      <c r="Q391" s="48">
        <v>29770</v>
      </c>
      <c r="R391" s="48">
        <v>27420</v>
      </c>
      <c r="S391" s="48">
        <v>202800</v>
      </c>
      <c r="T391" s="48">
        <v>181830</v>
      </c>
      <c r="U391" s="48">
        <f>790000+35000+10000+15000+30000+15000+4000+10000</f>
        <v>909000</v>
      </c>
      <c r="V391" s="48">
        <v>4700</v>
      </c>
      <c r="W391" s="63">
        <f t="shared" si="143"/>
        <v>0.51705170517051713</v>
      </c>
      <c r="X391" s="47" t="s">
        <v>612</v>
      </c>
      <c r="Y391" s="2"/>
    </row>
    <row r="392" spans="1:26" ht="35.25" customHeight="1" x14ac:dyDescent="0.2">
      <c r="A392" s="47">
        <v>341</v>
      </c>
      <c r="B392" s="54" t="s">
        <v>293</v>
      </c>
      <c r="C392" s="43" t="s">
        <v>205</v>
      </c>
      <c r="D392" s="44" t="s">
        <v>44</v>
      </c>
      <c r="E392" s="44" t="s">
        <v>14</v>
      </c>
      <c r="F392" s="44" t="s">
        <v>39</v>
      </c>
      <c r="G392" s="45"/>
      <c r="H392" s="46">
        <v>6</v>
      </c>
      <c r="I392" s="46">
        <v>3</v>
      </c>
      <c r="J392" s="46">
        <v>2</v>
      </c>
      <c r="K392" s="43" t="s">
        <v>13</v>
      </c>
      <c r="L392" s="46"/>
      <c r="M392" s="46">
        <v>1</v>
      </c>
      <c r="N392" s="43">
        <v>4</v>
      </c>
      <c r="O392" s="46">
        <v>41</v>
      </c>
      <c r="P392" s="47" t="s">
        <v>59</v>
      </c>
      <c r="Q392" s="48">
        <v>7200</v>
      </c>
      <c r="R392" s="48">
        <v>3820</v>
      </c>
      <c r="S392" s="48">
        <v>4900</v>
      </c>
      <c r="T392" s="48">
        <v>3400</v>
      </c>
      <c r="U392" s="48">
        <v>4900</v>
      </c>
      <c r="V392" s="48">
        <v>1560</v>
      </c>
      <c r="W392" s="63">
        <f t="shared" si="143"/>
        <v>31.836734693877549</v>
      </c>
      <c r="X392" s="47"/>
      <c r="Y392" s="2"/>
      <c r="Z392" s="6"/>
    </row>
    <row r="393" spans="1:26" ht="22.5" x14ac:dyDescent="0.2">
      <c r="A393" s="47">
        <v>342</v>
      </c>
      <c r="B393" s="54" t="s">
        <v>293</v>
      </c>
      <c r="C393" s="43" t="s">
        <v>205</v>
      </c>
      <c r="D393" s="44" t="s">
        <v>44</v>
      </c>
      <c r="E393" s="44" t="s">
        <v>14</v>
      </c>
      <c r="F393" s="44" t="s">
        <v>39</v>
      </c>
      <c r="G393" s="45"/>
      <c r="H393" s="46">
        <v>6</v>
      </c>
      <c r="I393" s="46">
        <v>3</v>
      </c>
      <c r="J393" s="46">
        <v>2</v>
      </c>
      <c r="K393" s="43" t="s">
        <v>19</v>
      </c>
      <c r="L393" s="46"/>
      <c r="M393" s="46"/>
      <c r="N393" s="43" t="s">
        <v>45</v>
      </c>
      <c r="O393" s="46">
        <v>41</v>
      </c>
      <c r="P393" s="47" t="s">
        <v>60</v>
      </c>
      <c r="Q393" s="48">
        <v>320</v>
      </c>
      <c r="R393" s="48">
        <v>250</v>
      </c>
      <c r="S393" s="48">
        <v>500</v>
      </c>
      <c r="T393" s="48">
        <v>300</v>
      </c>
      <c r="U393" s="48">
        <v>450</v>
      </c>
      <c r="V393" s="48">
        <v>170</v>
      </c>
      <c r="W393" s="63">
        <f t="shared" si="143"/>
        <v>37.777777777777779</v>
      </c>
      <c r="X393" s="47"/>
      <c r="Y393" s="2"/>
    </row>
    <row r="394" spans="1:26" ht="22.5" x14ac:dyDescent="0.2">
      <c r="A394" s="47">
        <v>343</v>
      </c>
      <c r="B394" s="54" t="s">
        <v>293</v>
      </c>
      <c r="C394" s="43" t="s">
        <v>205</v>
      </c>
      <c r="D394" s="44" t="s">
        <v>44</v>
      </c>
      <c r="E394" s="44" t="s">
        <v>14</v>
      </c>
      <c r="F394" s="44" t="s">
        <v>39</v>
      </c>
      <c r="G394" s="45"/>
      <c r="H394" s="46">
        <v>6</v>
      </c>
      <c r="I394" s="46">
        <v>3</v>
      </c>
      <c r="J394" s="46">
        <v>2</v>
      </c>
      <c r="K394" s="43" t="s">
        <v>13</v>
      </c>
      <c r="L394" s="46"/>
      <c r="M394" s="46">
        <v>1</v>
      </c>
      <c r="N394" s="43">
        <v>5</v>
      </c>
      <c r="O394" s="46">
        <v>41</v>
      </c>
      <c r="P394" s="47" t="s">
        <v>61</v>
      </c>
      <c r="Q394" s="48">
        <v>1020</v>
      </c>
      <c r="R394" s="48">
        <v>640</v>
      </c>
      <c r="S394" s="48">
        <v>1140</v>
      </c>
      <c r="T394" s="48">
        <v>390</v>
      </c>
      <c r="U394" s="48">
        <v>650</v>
      </c>
      <c r="V394" s="48">
        <v>370</v>
      </c>
      <c r="W394" s="63">
        <f t="shared" si="143"/>
        <v>56.92307692307692</v>
      </c>
      <c r="X394" s="47"/>
      <c r="Y394" s="2"/>
      <c r="Z394" s="6"/>
    </row>
    <row r="395" spans="1:26" ht="22.5" x14ac:dyDescent="0.2">
      <c r="A395" s="47">
        <v>344</v>
      </c>
      <c r="B395" s="54" t="s">
        <v>293</v>
      </c>
      <c r="C395" s="43" t="s">
        <v>205</v>
      </c>
      <c r="D395" s="44" t="s">
        <v>44</v>
      </c>
      <c r="E395" s="44" t="s">
        <v>14</v>
      </c>
      <c r="F395" s="44" t="s">
        <v>39</v>
      </c>
      <c r="G395" s="45"/>
      <c r="H395" s="46">
        <v>6</v>
      </c>
      <c r="I395" s="46">
        <v>3</v>
      </c>
      <c r="J395" s="46">
        <v>2</v>
      </c>
      <c r="K395" s="43" t="s">
        <v>13</v>
      </c>
      <c r="L395" s="46"/>
      <c r="M395" s="46">
        <v>2</v>
      </c>
      <c r="N395" s="43" t="s">
        <v>42</v>
      </c>
      <c r="O395" s="46">
        <v>41</v>
      </c>
      <c r="P395" s="47" t="s">
        <v>62</v>
      </c>
      <c r="Q395" s="48">
        <v>1000</v>
      </c>
      <c r="R395" s="48">
        <v>4190</v>
      </c>
      <c r="S395" s="48">
        <v>2700</v>
      </c>
      <c r="T395" s="48">
        <v>900</v>
      </c>
      <c r="U395" s="48">
        <v>1780</v>
      </c>
      <c r="V395" s="48">
        <v>1010</v>
      </c>
      <c r="W395" s="63">
        <f t="shared" si="143"/>
        <v>56.741573033707873</v>
      </c>
      <c r="X395" s="47"/>
      <c r="Y395" s="2"/>
      <c r="Z395" s="6"/>
    </row>
    <row r="396" spans="1:26" ht="22.5" x14ac:dyDescent="0.2">
      <c r="A396" s="47">
        <v>345</v>
      </c>
      <c r="B396" s="54" t="s">
        <v>293</v>
      </c>
      <c r="C396" s="43" t="s">
        <v>205</v>
      </c>
      <c r="D396" s="44" t="s">
        <v>44</v>
      </c>
      <c r="E396" s="44" t="s">
        <v>14</v>
      </c>
      <c r="F396" s="44" t="s">
        <v>39</v>
      </c>
      <c r="G396" s="45"/>
      <c r="H396" s="46">
        <v>6</v>
      </c>
      <c r="I396" s="46">
        <v>3</v>
      </c>
      <c r="J396" s="46">
        <v>2</v>
      </c>
      <c r="K396" s="43" t="s">
        <v>19</v>
      </c>
      <c r="L396" s="46"/>
      <c r="M396" s="46"/>
      <c r="N396" s="43" t="s">
        <v>48</v>
      </c>
      <c r="O396" s="46">
        <v>41</v>
      </c>
      <c r="P396" s="47" t="s">
        <v>63</v>
      </c>
      <c r="Q396" s="48">
        <v>20</v>
      </c>
      <c r="R396" s="48">
        <v>100</v>
      </c>
      <c r="S396" s="48">
        <v>210</v>
      </c>
      <c r="T396" s="48">
        <v>60</v>
      </c>
      <c r="U396" s="48">
        <v>140</v>
      </c>
      <c r="V396" s="48">
        <v>20</v>
      </c>
      <c r="W396" s="63">
        <f t="shared" si="143"/>
        <v>14.285714285714285</v>
      </c>
      <c r="X396" s="47"/>
      <c r="Y396" s="2"/>
    </row>
    <row r="397" spans="1:26" ht="33.75" hidden="1" x14ac:dyDescent="0.2">
      <c r="A397" s="47">
        <v>346</v>
      </c>
      <c r="B397" s="54" t="s">
        <v>293</v>
      </c>
      <c r="C397" s="43" t="s">
        <v>205</v>
      </c>
      <c r="D397" s="44" t="s">
        <v>44</v>
      </c>
      <c r="E397" s="44" t="s">
        <v>14</v>
      </c>
      <c r="F397" s="44" t="s">
        <v>39</v>
      </c>
      <c r="G397" s="45"/>
      <c r="H397" s="46">
        <v>6</v>
      </c>
      <c r="I397" s="46">
        <v>3</v>
      </c>
      <c r="J397" s="46">
        <v>7</v>
      </c>
      <c r="K397" s="43" t="s">
        <v>22</v>
      </c>
      <c r="L397" s="46"/>
      <c r="M397" s="46">
        <v>2</v>
      </c>
      <c r="N397" s="43">
        <v>3</v>
      </c>
      <c r="O397" s="46">
        <v>41</v>
      </c>
      <c r="P397" s="47" t="s">
        <v>64</v>
      </c>
      <c r="Q397" s="48">
        <v>0</v>
      </c>
      <c r="R397" s="48">
        <v>0</v>
      </c>
      <c r="S397" s="48">
        <v>0</v>
      </c>
      <c r="T397" s="48">
        <v>0</v>
      </c>
      <c r="U397" s="48">
        <v>0</v>
      </c>
      <c r="V397" s="48">
        <v>0</v>
      </c>
      <c r="W397" s="48">
        <v>0</v>
      </c>
      <c r="X397" s="47" t="s">
        <v>429</v>
      </c>
      <c r="Y397" s="2"/>
      <c r="Z397" s="6"/>
    </row>
    <row r="398" spans="1:26" ht="78.75" hidden="1" x14ac:dyDescent="0.2">
      <c r="A398" s="47">
        <v>347</v>
      </c>
      <c r="B398" s="54" t="s">
        <v>293</v>
      </c>
      <c r="C398" s="43" t="s">
        <v>205</v>
      </c>
      <c r="D398" s="44" t="s">
        <v>44</v>
      </c>
      <c r="E398" s="44" t="s">
        <v>14</v>
      </c>
      <c r="F398" s="44" t="s">
        <v>39</v>
      </c>
      <c r="G398" s="45"/>
      <c r="H398" s="46">
        <v>6</v>
      </c>
      <c r="I398" s="46">
        <v>3</v>
      </c>
      <c r="J398" s="46">
        <v>2</v>
      </c>
      <c r="K398" s="43" t="s">
        <v>13</v>
      </c>
      <c r="L398" s="46"/>
      <c r="M398" s="46">
        <v>1</v>
      </c>
      <c r="N398" s="43">
        <v>6</v>
      </c>
      <c r="O398" s="46">
        <v>41</v>
      </c>
      <c r="P398" s="47" t="s">
        <v>169</v>
      </c>
      <c r="Q398" s="48">
        <v>0</v>
      </c>
      <c r="R398" s="48">
        <v>0</v>
      </c>
      <c r="S398" s="48">
        <v>0</v>
      </c>
      <c r="T398" s="48">
        <v>0</v>
      </c>
      <c r="U398" s="48">
        <v>0</v>
      </c>
      <c r="V398" s="48">
        <v>0</v>
      </c>
      <c r="W398" s="48">
        <v>0</v>
      </c>
      <c r="X398" s="47" t="s">
        <v>430</v>
      </c>
      <c r="Y398" s="2"/>
      <c r="Z398" s="6"/>
    </row>
    <row r="399" spans="1:26" ht="78.75" hidden="1" x14ac:dyDescent="0.2">
      <c r="A399" s="47">
        <v>348</v>
      </c>
      <c r="B399" s="54" t="s">
        <v>293</v>
      </c>
      <c r="C399" s="43" t="s">
        <v>205</v>
      </c>
      <c r="D399" s="44" t="s">
        <v>44</v>
      </c>
      <c r="E399" s="44" t="s">
        <v>14</v>
      </c>
      <c r="F399" s="44" t="s">
        <v>39</v>
      </c>
      <c r="G399" s="45"/>
      <c r="H399" s="46">
        <v>6</v>
      </c>
      <c r="I399" s="46">
        <v>3</v>
      </c>
      <c r="J399" s="46">
        <v>2</v>
      </c>
      <c r="K399" s="43" t="s">
        <v>13</v>
      </c>
      <c r="L399" s="46"/>
      <c r="M399" s="46">
        <v>2</v>
      </c>
      <c r="N399" s="43" t="s">
        <v>43</v>
      </c>
      <c r="O399" s="46">
        <v>41</v>
      </c>
      <c r="P399" s="47" t="s">
        <v>170</v>
      </c>
      <c r="Q399" s="48">
        <v>0</v>
      </c>
      <c r="R399" s="48">
        <v>0</v>
      </c>
      <c r="S399" s="48">
        <v>0</v>
      </c>
      <c r="T399" s="48">
        <v>0</v>
      </c>
      <c r="U399" s="48">
        <v>0</v>
      </c>
      <c r="V399" s="48">
        <v>0</v>
      </c>
      <c r="W399" s="48">
        <v>0</v>
      </c>
      <c r="X399" s="47" t="s">
        <v>431</v>
      </c>
      <c r="Y399" s="2"/>
      <c r="Z399" s="6"/>
    </row>
    <row r="400" spans="1:26" ht="78.75" hidden="1" x14ac:dyDescent="0.2">
      <c r="A400" s="47">
        <v>349</v>
      </c>
      <c r="B400" s="54" t="s">
        <v>293</v>
      </c>
      <c r="C400" s="43" t="s">
        <v>205</v>
      </c>
      <c r="D400" s="44" t="s">
        <v>44</v>
      </c>
      <c r="E400" s="44" t="s">
        <v>14</v>
      </c>
      <c r="F400" s="44" t="s">
        <v>39</v>
      </c>
      <c r="G400" s="45"/>
      <c r="H400" s="46">
        <v>6</v>
      </c>
      <c r="I400" s="46">
        <v>3</v>
      </c>
      <c r="J400" s="46">
        <v>2</v>
      </c>
      <c r="K400" s="43" t="s">
        <v>19</v>
      </c>
      <c r="L400" s="46"/>
      <c r="M400" s="46"/>
      <c r="N400" s="43" t="s">
        <v>104</v>
      </c>
      <c r="O400" s="46">
        <v>41</v>
      </c>
      <c r="P400" s="47" t="s">
        <v>171</v>
      </c>
      <c r="Q400" s="48">
        <v>0</v>
      </c>
      <c r="R400" s="48">
        <v>0</v>
      </c>
      <c r="S400" s="48">
        <v>0</v>
      </c>
      <c r="T400" s="48">
        <v>0</v>
      </c>
      <c r="U400" s="48">
        <v>0</v>
      </c>
      <c r="V400" s="48">
        <v>0</v>
      </c>
      <c r="W400" s="48">
        <v>0</v>
      </c>
      <c r="X400" s="47" t="s">
        <v>432</v>
      </c>
      <c r="Y400" s="2"/>
    </row>
    <row r="401" spans="1:252" ht="67.5" hidden="1" x14ac:dyDescent="0.2">
      <c r="A401" s="47">
        <v>350</v>
      </c>
      <c r="B401" s="54" t="s">
        <v>293</v>
      </c>
      <c r="C401" s="43" t="s">
        <v>205</v>
      </c>
      <c r="D401" s="44" t="s">
        <v>44</v>
      </c>
      <c r="E401" s="44" t="s">
        <v>14</v>
      </c>
      <c r="F401" s="44" t="s">
        <v>39</v>
      </c>
      <c r="G401" s="45"/>
      <c r="H401" s="46">
        <v>6</v>
      </c>
      <c r="I401" s="46">
        <v>3</v>
      </c>
      <c r="J401" s="46">
        <v>7</v>
      </c>
      <c r="K401" s="43" t="s">
        <v>22</v>
      </c>
      <c r="L401" s="46"/>
      <c r="M401" s="46">
        <v>2</v>
      </c>
      <c r="N401" s="43">
        <v>4</v>
      </c>
      <c r="O401" s="46">
        <v>41</v>
      </c>
      <c r="P401" s="47" t="s">
        <v>249</v>
      </c>
      <c r="Q401" s="48">
        <v>0</v>
      </c>
      <c r="R401" s="48">
        <v>0</v>
      </c>
      <c r="S401" s="48">
        <v>0</v>
      </c>
      <c r="T401" s="48">
        <v>0</v>
      </c>
      <c r="U401" s="48">
        <v>0</v>
      </c>
      <c r="V401" s="48">
        <v>0</v>
      </c>
      <c r="W401" s="48">
        <v>0</v>
      </c>
      <c r="X401" s="47" t="s">
        <v>433</v>
      </c>
      <c r="Y401" s="2"/>
      <c r="Z401" s="6"/>
    </row>
    <row r="402" spans="1:252" ht="22.5" hidden="1" x14ac:dyDescent="0.2">
      <c r="A402" s="47">
        <v>354</v>
      </c>
      <c r="B402" s="54" t="s">
        <v>293</v>
      </c>
      <c r="C402" s="43" t="s">
        <v>205</v>
      </c>
      <c r="D402" s="44" t="s">
        <v>44</v>
      </c>
      <c r="E402" s="44" t="s">
        <v>14</v>
      </c>
      <c r="F402" s="44" t="s">
        <v>39</v>
      </c>
      <c r="G402" s="45"/>
      <c r="H402" s="46">
        <v>6</v>
      </c>
      <c r="I402" s="46">
        <v>3</v>
      </c>
      <c r="J402" s="46">
        <v>2</v>
      </c>
      <c r="K402" s="43" t="s">
        <v>13</v>
      </c>
      <c r="L402" s="46"/>
      <c r="M402" s="46">
        <v>2</v>
      </c>
      <c r="N402" s="43" t="s">
        <v>48</v>
      </c>
      <c r="O402" s="46">
        <v>41</v>
      </c>
      <c r="P402" s="47" t="s">
        <v>80</v>
      </c>
      <c r="Q402" s="48"/>
      <c r="R402" s="48"/>
      <c r="S402" s="48"/>
      <c r="T402" s="48"/>
      <c r="U402" s="48"/>
      <c r="V402" s="48"/>
      <c r="W402" s="48"/>
      <c r="X402" s="47" t="s">
        <v>222</v>
      </c>
      <c r="Y402" s="2"/>
    </row>
    <row r="403" spans="1:252" ht="90" hidden="1" x14ac:dyDescent="0.2">
      <c r="A403" s="47">
        <v>355</v>
      </c>
      <c r="B403" s="54" t="s">
        <v>293</v>
      </c>
      <c r="C403" s="43" t="s">
        <v>205</v>
      </c>
      <c r="D403" s="44" t="s">
        <v>44</v>
      </c>
      <c r="E403" s="44" t="s">
        <v>14</v>
      </c>
      <c r="F403" s="44" t="s">
        <v>39</v>
      </c>
      <c r="G403" s="45"/>
      <c r="H403" s="46">
        <v>6</v>
      </c>
      <c r="I403" s="46">
        <v>3</v>
      </c>
      <c r="J403" s="46">
        <v>2</v>
      </c>
      <c r="K403" s="43" t="s">
        <v>13</v>
      </c>
      <c r="L403" s="46"/>
      <c r="M403" s="46">
        <v>1</v>
      </c>
      <c r="N403" s="43">
        <v>7</v>
      </c>
      <c r="O403" s="46">
        <v>41</v>
      </c>
      <c r="P403" s="47" t="s">
        <v>77</v>
      </c>
      <c r="Q403" s="48">
        <v>0</v>
      </c>
      <c r="R403" s="48">
        <v>0</v>
      </c>
      <c r="S403" s="48">
        <v>0</v>
      </c>
      <c r="T403" s="48">
        <v>0</v>
      </c>
      <c r="U403" s="48">
        <v>0</v>
      </c>
      <c r="V403" s="48">
        <v>0</v>
      </c>
      <c r="W403" s="48">
        <v>0</v>
      </c>
      <c r="X403" s="47" t="s">
        <v>417</v>
      </c>
      <c r="Y403" s="2"/>
    </row>
    <row r="404" spans="1:252" ht="45" hidden="1" x14ac:dyDescent="0.2">
      <c r="A404" s="47">
        <v>356</v>
      </c>
      <c r="B404" s="54" t="s">
        <v>293</v>
      </c>
      <c r="C404" s="43" t="s">
        <v>205</v>
      </c>
      <c r="D404" s="44" t="s">
        <v>44</v>
      </c>
      <c r="E404" s="44" t="s">
        <v>14</v>
      </c>
      <c r="F404" s="44" t="s">
        <v>39</v>
      </c>
      <c r="G404" s="45"/>
      <c r="H404" s="46">
        <v>6</v>
      </c>
      <c r="I404" s="46">
        <v>3</v>
      </c>
      <c r="J404" s="46">
        <v>2</v>
      </c>
      <c r="K404" s="43" t="s">
        <v>13</v>
      </c>
      <c r="L404" s="46"/>
      <c r="M404" s="46">
        <v>2</v>
      </c>
      <c r="N404" s="43" t="s">
        <v>104</v>
      </c>
      <c r="O404" s="46">
        <v>41</v>
      </c>
      <c r="P404" s="47" t="s">
        <v>185</v>
      </c>
      <c r="Q404" s="48">
        <v>0</v>
      </c>
      <c r="R404" s="48">
        <v>0</v>
      </c>
      <c r="S404" s="48">
        <v>0</v>
      </c>
      <c r="T404" s="48">
        <v>0</v>
      </c>
      <c r="U404" s="48">
        <v>0</v>
      </c>
      <c r="V404" s="48">
        <v>0</v>
      </c>
      <c r="W404" s="48">
        <v>0</v>
      </c>
      <c r="X404" s="47" t="s">
        <v>412</v>
      </c>
      <c r="Y404" s="2"/>
    </row>
    <row r="405" spans="1:252" ht="104.25" hidden="1" customHeight="1" x14ac:dyDescent="0.2">
      <c r="A405" s="47">
        <v>357</v>
      </c>
      <c r="B405" s="54" t="s">
        <v>293</v>
      </c>
      <c r="C405" s="43" t="s">
        <v>205</v>
      </c>
      <c r="D405" s="44" t="s">
        <v>44</v>
      </c>
      <c r="E405" s="44" t="s">
        <v>14</v>
      </c>
      <c r="F405" s="44" t="s">
        <v>39</v>
      </c>
      <c r="G405" s="45"/>
      <c r="H405" s="46">
        <v>6</v>
      </c>
      <c r="I405" s="46">
        <v>3</v>
      </c>
      <c r="J405" s="46">
        <v>2</v>
      </c>
      <c r="K405" s="43" t="s">
        <v>19</v>
      </c>
      <c r="L405" s="46"/>
      <c r="M405" s="46"/>
      <c r="N405" s="43">
        <v>10</v>
      </c>
      <c r="O405" s="46">
        <v>41</v>
      </c>
      <c r="P405" s="47" t="s">
        <v>78</v>
      </c>
      <c r="Q405" s="48">
        <v>0</v>
      </c>
      <c r="R405" s="48">
        <v>0</v>
      </c>
      <c r="S405" s="48">
        <v>0</v>
      </c>
      <c r="T405" s="48">
        <v>0</v>
      </c>
      <c r="U405" s="48">
        <v>0</v>
      </c>
      <c r="V405" s="48">
        <v>0</v>
      </c>
      <c r="W405" s="48">
        <v>0</v>
      </c>
      <c r="X405" s="47" t="s">
        <v>434</v>
      </c>
      <c r="Y405" s="2"/>
      <c r="Z405" s="6"/>
    </row>
    <row r="406" spans="1:252" ht="70.5" hidden="1" customHeight="1" x14ac:dyDescent="0.2">
      <c r="A406" s="47">
        <v>358</v>
      </c>
      <c r="B406" s="54" t="s">
        <v>293</v>
      </c>
      <c r="C406" s="43" t="s">
        <v>205</v>
      </c>
      <c r="D406" s="44" t="s">
        <v>44</v>
      </c>
      <c r="E406" s="44" t="s">
        <v>14</v>
      </c>
      <c r="F406" s="44" t="s">
        <v>39</v>
      </c>
      <c r="G406" s="45"/>
      <c r="H406" s="46">
        <v>6</v>
      </c>
      <c r="I406" s="46">
        <v>3</v>
      </c>
      <c r="J406" s="46">
        <v>7</v>
      </c>
      <c r="K406" s="43" t="s">
        <v>22</v>
      </c>
      <c r="L406" s="46"/>
      <c r="M406" s="46">
        <v>2</v>
      </c>
      <c r="N406" s="43">
        <v>5</v>
      </c>
      <c r="O406" s="46">
        <v>41</v>
      </c>
      <c r="P406" s="47" t="s">
        <v>79</v>
      </c>
      <c r="Q406" s="48">
        <v>0</v>
      </c>
      <c r="R406" s="48">
        <v>0</v>
      </c>
      <c r="S406" s="48">
        <v>0</v>
      </c>
      <c r="T406" s="48">
        <v>0</v>
      </c>
      <c r="U406" s="48">
        <v>0</v>
      </c>
      <c r="V406" s="48">
        <v>0</v>
      </c>
      <c r="W406" s="48">
        <v>0</v>
      </c>
      <c r="X406" s="47" t="s">
        <v>418</v>
      </c>
      <c r="Y406" s="2"/>
      <c r="Z406" s="6"/>
    </row>
    <row r="407" spans="1:252" ht="22.5" x14ac:dyDescent="0.2">
      <c r="A407" s="47">
        <v>359</v>
      </c>
      <c r="B407" s="54" t="s">
        <v>293</v>
      </c>
      <c r="C407" s="43" t="s">
        <v>205</v>
      </c>
      <c r="D407" s="44" t="s">
        <v>44</v>
      </c>
      <c r="E407" s="44" t="s">
        <v>14</v>
      </c>
      <c r="F407" s="44" t="s">
        <v>39</v>
      </c>
      <c r="G407" s="45"/>
      <c r="H407" s="46">
        <v>6</v>
      </c>
      <c r="I407" s="46">
        <v>3</v>
      </c>
      <c r="J407" s="46">
        <v>2</v>
      </c>
      <c r="K407" s="43" t="s">
        <v>13</v>
      </c>
      <c r="L407" s="46"/>
      <c r="M407" s="46">
        <v>1</v>
      </c>
      <c r="N407" s="43" t="s">
        <v>104</v>
      </c>
      <c r="O407" s="46">
        <v>41</v>
      </c>
      <c r="P407" s="47" t="s">
        <v>190</v>
      </c>
      <c r="Q407" s="48">
        <v>3890</v>
      </c>
      <c r="R407" s="48">
        <v>2830</v>
      </c>
      <c r="S407" s="48">
        <v>3600</v>
      </c>
      <c r="T407" s="48">
        <v>1430</v>
      </c>
      <c r="U407" s="48">
        <v>2050</v>
      </c>
      <c r="V407" s="48">
        <v>960</v>
      </c>
      <c r="W407" s="63">
        <f t="shared" ref="W407:W409" si="144">V407/U407*100</f>
        <v>46.829268292682933</v>
      </c>
      <c r="X407" s="47"/>
      <c r="Y407" s="2"/>
      <c r="Z407" s="6"/>
    </row>
    <row r="408" spans="1:252" ht="56.25" x14ac:dyDescent="0.2">
      <c r="A408" s="47">
        <v>360</v>
      </c>
      <c r="B408" s="54" t="s">
        <v>293</v>
      </c>
      <c r="C408" s="43" t="s">
        <v>205</v>
      </c>
      <c r="D408" s="44" t="s">
        <v>44</v>
      </c>
      <c r="E408" s="44" t="s">
        <v>14</v>
      </c>
      <c r="F408" s="44" t="s">
        <v>39</v>
      </c>
      <c r="G408" s="45"/>
      <c r="H408" s="46">
        <v>6</v>
      </c>
      <c r="I408" s="46">
        <v>3</v>
      </c>
      <c r="J408" s="46">
        <v>2</v>
      </c>
      <c r="K408" s="43" t="s">
        <v>13</v>
      </c>
      <c r="L408" s="46"/>
      <c r="M408" s="46">
        <v>2</v>
      </c>
      <c r="N408" s="43">
        <v>10</v>
      </c>
      <c r="O408" s="46">
        <v>41</v>
      </c>
      <c r="P408" s="47" t="s">
        <v>193</v>
      </c>
      <c r="Q408" s="48">
        <v>7020</v>
      </c>
      <c r="R408" s="48">
        <v>7700</v>
      </c>
      <c r="S408" s="48">
        <v>9380</v>
      </c>
      <c r="T408" s="48">
        <v>6190</v>
      </c>
      <c r="U408" s="48">
        <v>8950</v>
      </c>
      <c r="V408" s="48">
        <v>6140</v>
      </c>
      <c r="W408" s="63">
        <f t="shared" si="144"/>
        <v>68.603351955307261</v>
      </c>
      <c r="X408" s="47" t="s">
        <v>613</v>
      </c>
      <c r="Y408" s="2"/>
      <c r="Z408" s="6"/>
    </row>
    <row r="409" spans="1:252" ht="22.5" x14ac:dyDescent="0.2">
      <c r="A409" s="47">
        <v>361</v>
      </c>
      <c r="B409" s="54" t="s">
        <v>293</v>
      </c>
      <c r="C409" s="43" t="s">
        <v>340</v>
      </c>
      <c r="D409" s="44" t="s">
        <v>44</v>
      </c>
      <c r="E409" s="44" t="s">
        <v>14</v>
      </c>
      <c r="F409" s="44" t="s">
        <v>39</v>
      </c>
      <c r="G409" s="45"/>
      <c r="H409" s="46">
        <v>6</v>
      </c>
      <c r="I409" s="46">
        <v>3</v>
      </c>
      <c r="J409" s="46">
        <v>2</v>
      </c>
      <c r="K409" s="43" t="s">
        <v>13</v>
      </c>
      <c r="L409" s="46"/>
      <c r="M409" s="46"/>
      <c r="N409" s="43" t="s">
        <v>454</v>
      </c>
      <c r="O409" s="46"/>
      <c r="P409" s="47" t="s">
        <v>351</v>
      </c>
      <c r="Q409" s="48">
        <v>360</v>
      </c>
      <c r="R409" s="48">
        <v>460</v>
      </c>
      <c r="S409" s="48">
        <v>650</v>
      </c>
      <c r="T409" s="48">
        <v>160</v>
      </c>
      <c r="U409" s="48">
        <v>420</v>
      </c>
      <c r="V409" s="48">
        <v>220</v>
      </c>
      <c r="W409" s="63">
        <f t="shared" si="144"/>
        <v>52.380952380952387</v>
      </c>
      <c r="X409" s="47"/>
      <c r="Y409" s="2"/>
      <c r="Z409" s="6"/>
    </row>
    <row r="410" spans="1:252" ht="22.5" hidden="1" x14ac:dyDescent="0.2">
      <c r="A410" s="47">
        <v>362</v>
      </c>
      <c r="B410" s="54" t="s">
        <v>293</v>
      </c>
      <c r="C410" s="43" t="s">
        <v>205</v>
      </c>
      <c r="D410" s="44" t="s">
        <v>44</v>
      </c>
      <c r="E410" s="44" t="s">
        <v>14</v>
      </c>
      <c r="F410" s="44" t="s">
        <v>39</v>
      </c>
      <c r="G410" s="45"/>
      <c r="H410" s="46">
        <v>6</v>
      </c>
      <c r="I410" s="46">
        <v>3</v>
      </c>
      <c r="J410" s="46">
        <v>7</v>
      </c>
      <c r="K410" s="43" t="s">
        <v>22</v>
      </c>
      <c r="L410" s="46"/>
      <c r="M410" s="46">
        <v>1</v>
      </c>
      <c r="N410" s="43">
        <v>5</v>
      </c>
      <c r="O410" s="46">
        <v>41</v>
      </c>
      <c r="P410" s="47" t="s">
        <v>194</v>
      </c>
      <c r="Q410" s="48"/>
      <c r="R410" s="48"/>
      <c r="S410" s="48"/>
      <c r="T410" s="48"/>
      <c r="U410" s="48"/>
      <c r="V410" s="48"/>
      <c r="W410" s="48"/>
      <c r="X410" s="47" t="s">
        <v>339</v>
      </c>
      <c r="Y410" s="2"/>
    </row>
    <row r="411" spans="1:252" ht="33.75" hidden="1" x14ac:dyDescent="0.2">
      <c r="A411" s="47">
        <v>363</v>
      </c>
      <c r="B411" s="54" t="s">
        <v>293</v>
      </c>
      <c r="C411" s="43" t="s">
        <v>205</v>
      </c>
      <c r="D411" s="44"/>
      <c r="E411" s="44"/>
      <c r="F411" s="44"/>
      <c r="G411" s="45"/>
      <c r="H411" s="46"/>
      <c r="I411" s="46"/>
      <c r="J411" s="46"/>
      <c r="K411" s="43"/>
      <c r="L411" s="46"/>
      <c r="M411" s="46"/>
      <c r="N411" s="43"/>
      <c r="O411" s="46">
        <v>41</v>
      </c>
      <c r="P411" s="47" t="s">
        <v>192</v>
      </c>
      <c r="Q411" s="48"/>
      <c r="R411" s="48"/>
      <c r="S411" s="48"/>
      <c r="T411" s="48"/>
      <c r="U411" s="48"/>
      <c r="V411" s="48"/>
      <c r="W411" s="48"/>
      <c r="X411" s="47" t="s">
        <v>352</v>
      </c>
      <c r="Y411" s="2"/>
      <c r="Z411" s="6"/>
    </row>
    <row r="412" spans="1:252" ht="71.25" customHeight="1" x14ac:dyDescent="0.2">
      <c r="A412" s="47">
        <v>380</v>
      </c>
      <c r="B412" s="54" t="s">
        <v>293</v>
      </c>
      <c r="C412" s="43" t="s">
        <v>205</v>
      </c>
      <c r="D412" s="44" t="s">
        <v>45</v>
      </c>
      <c r="E412" s="44" t="s">
        <v>14</v>
      </c>
      <c r="F412" s="44" t="s">
        <v>39</v>
      </c>
      <c r="G412" s="45" t="s">
        <v>5</v>
      </c>
      <c r="H412" s="46" t="s">
        <v>14</v>
      </c>
      <c r="I412" s="46" t="s">
        <v>10</v>
      </c>
      <c r="J412" s="46" t="s">
        <v>7</v>
      </c>
      <c r="K412" s="43" t="s">
        <v>13</v>
      </c>
      <c r="L412" s="46" t="s">
        <v>5</v>
      </c>
      <c r="M412" s="46">
        <v>1</v>
      </c>
      <c r="N412" s="43">
        <v>1</v>
      </c>
      <c r="O412" s="46">
        <v>41</v>
      </c>
      <c r="P412" s="47" t="s">
        <v>46</v>
      </c>
      <c r="Q412" s="48">
        <v>7220</v>
      </c>
      <c r="R412" s="48">
        <v>5490</v>
      </c>
      <c r="S412" s="48">
        <v>8100</v>
      </c>
      <c r="T412" s="48">
        <v>3630</v>
      </c>
      <c r="U412" s="48">
        <v>4950</v>
      </c>
      <c r="V412" s="48">
        <v>2560</v>
      </c>
      <c r="W412" s="63">
        <f t="shared" ref="W412:W415" si="145">V412/U412*100</f>
        <v>51.717171717171716</v>
      </c>
      <c r="X412" s="47"/>
      <c r="Y412" s="2"/>
      <c r="Z412" s="6"/>
    </row>
    <row r="413" spans="1:252" ht="45" x14ac:dyDescent="0.2">
      <c r="A413" s="47">
        <v>381</v>
      </c>
      <c r="B413" s="54" t="s">
        <v>293</v>
      </c>
      <c r="C413" s="43" t="s">
        <v>205</v>
      </c>
      <c r="D413" s="44" t="s">
        <v>45</v>
      </c>
      <c r="E413" s="44" t="s">
        <v>14</v>
      </c>
      <c r="F413" s="44" t="s">
        <v>39</v>
      </c>
      <c r="G413" s="45" t="s">
        <v>5</v>
      </c>
      <c r="H413" s="46" t="s">
        <v>14</v>
      </c>
      <c r="I413" s="46" t="s">
        <v>10</v>
      </c>
      <c r="J413" s="46" t="s">
        <v>7</v>
      </c>
      <c r="K413" s="43" t="s">
        <v>13</v>
      </c>
      <c r="L413" s="46" t="s">
        <v>5</v>
      </c>
      <c r="M413" s="46">
        <v>2</v>
      </c>
      <c r="N413" s="43" t="s">
        <v>8</v>
      </c>
      <c r="O413" s="46">
        <v>41</v>
      </c>
      <c r="P413" s="47" t="s">
        <v>223</v>
      </c>
      <c r="Q413" s="48">
        <v>8410</v>
      </c>
      <c r="R413" s="48">
        <v>24200</v>
      </c>
      <c r="S413" s="48">
        <v>15650</v>
      </c>
      <c r="T413" s="48">
        <v>7600</v>
      </c>
      <c r="U413" s="48">
        <v>10300</v>
      </c>
      <c r="V413" s="48">
        <v>6360</v>
      </c>
      <c r="W413" s="63">
        <f t="shared" si="145"/>
        <v>61.747572815533978</v>
      </c>
      <c r="X413" s="47" t="s">
        <v>548</v>
      </c>
      <c r="Y413" s="2"/>
      <c r="Z413" s="6"/>
    </row>
    <row r="414" spans="1:252" ht="22.5" x14ac:dyDescent="0.2">
      <c r="A414" s="47">
        <v>382</v>
      </c>
      <c r="B414" s="54" t="s">
        <v>293</v>
      </c>
      <c r="C414" s="43" t="s">
        <v>205</v>
      </c>
      <c r="D414" s="44" t="s">
        <v>45</v>
      </c>
      <c r="E414" s="44" t="s">
        <v>14</v>
      </c>
      <c r="F414" s="44" t="s">
        <v>39</v>
      </c>
      <c r="G414" s="45" t="s">
        <v>5</v>
      </c>
      <c r="H414" s="46" t="s">
        <v>14</v>
      </c>
      <c r="I414" s="46" t="s">
        <v>10</v>
      </c>
      <c r="J414" s="46" t="s">
        <v>7</v>
      </c>
      <c r="K414" s="43" t="s">
        <v>19</v>
      </c>
      <c r="L414" s="46" t="s">
        <v>5</v>
      </c>
      <c r="M414" s="46" t="s">
        <v>5</v>
      </c>
      <c r="N414" s="43" t="s">
        <v>5</v>
      </c>
      <c r="O414" s="46">
        <v>41</v>
      </c>
      <c r="P414" s="47" t="s">
        <v>47</v>
      </c>
      <c r="Q414" s="48">
        <v>590</v>
      </c>
      <c r="R414" s="48">
        <v>500</v>
      </c>
      <c r="S414" s="48">
        <v>750</v>
      </c>
      <c r="T414" s="48">
        <v>750</v>
      </c>
      <c r="U414" s="48">
        <v>900</v>
      </c>
      <c r="V414" s="48">
        <v>370</v>
      </c>
      <c r="W414" s="63">
        <f t="shared" si="145"/>
        <v>41.111111111111107</v>
      </c>
      <c r="X414" s="47"/>
      <c r="Y414" s="2"/>
    </row>
    <row r="415" spans="1:252" ht="22.5" x14ac:dyDescent="0.2">
      <c r="A415" s="74">
        <v>383</v>
      </c>
      <c r="B415" s="54" t="s">
        <v>293</v>
      </c>
      <c r="C415" s="43" t="s">
        <v>205</v>
      </c>
      <c r="D415" s="76" t="s">
        <v>45</v>
      </c>
      <c r="E415" s="76" t="s">
        <v>14</v>
      </c>
      <c r="F415" s="76" t="s">
        <v>39</v>
      </c>
      <c r="G415" s="77" t="s">
        <v>5</v>
      </c>
      <c r="H415" s="78" t="s">
        <v>14</v>
      </c>
      <c r="I415" s="78" t="s">
        <v>10</v>
      </c>
      <c r="J415" s="78" t="s">
        <v>18</v>
      </c>
      <c r="K415" s="75" t="s">
        <v>27</v>
      </c>
      <c r="L415" s="78" t="s">
        <v>5</v>
      </c>
      <c r="M415" s="78" t="s">
        <v>5</v>
      </c>
      <c r="N415" s="75"/>
      <c r="O415" s="78">
        <v>41</v>
      </c>
      <c r="P415" s="74" t="s">
        <v>172</v>
      </c>
      <c r="Q415" s="62">
        <v>10</v>
      </c>
      <c r="R415" s="62">
        <v>0</v>
      </c>
      <c r="S415" s="62">
        <v>1150</v>
      </c>
      <c r="T415" s="48">
        <v>930</v>
      </c>
      <c r="U415" s="48">
        <v>1100</v>
      </c>
      <c r="V415" s="48">
        <v>690</v>
      </c>
      <c r="W415" s="63">
        <f t="shared" si="145"/>
        <v>62.727272727272734</v>
      </c>
      <c r="X415" s="74"/>
      <c r="Y415" s="2"/>
    </row>
    <row r="416" spans="1:252" ht="22.5" hidden="1" x14ac:dyDescent="0.2">
      <c r="A416" s="47">
        <v>384</v>
      </c>
      <c r="B416" s="54" t="s">
        <v>293</v>
      </c>
      <c r="C416" s="43" t="s">
        <v>205</v>
      </c>
      <c r="D416" s="44" t="s">
        <v>45</v>
      </c>
      <c r="E416" s="44" t="s">
        <v>14</v>
      </c>
      <c r="F416" s="44" t="s">
        <v>39</v>
      </c>
      <c r="G416" s="45" t="s">
        <v>5</v>
      </c>
      <c r="H416" s="46" t="s">
        <v>14</v>
      </c>
      <c r="I416" s="46" t="s">
        <v>10</v>
      </c>
      <c r="J416" s="46" t="s">
        <v>12</v>
      </c>
      <c r="K416" s="43" t="s">
        <v>22</v>
      </c>
      <c r="L416" s="46" t="s">
        <v>5</v>
      </c>
      <c r="M416" s="46">
        <v>1</v>
      </c>
      <c r="N416" s="43">
        <v>1</v>
      </c>
      <c r="O416" s="46">
        <v>41</v>
      </c>
      <c r="P416" s="47" t="s">
        <v>58</v>
      </c>
      <c r="Q416" s="40"/>
      <c r="R416" s="40"/>
      <c r="S416" s="40"/>
      <c r="T416" s="40"/>
      <c r="U416" s="40"/>
      <c r="V416" s="40"/>
      <c r="W416" s="40"/>
      <c r="X416" s="47" t="s">
        <v>105</v>
      </c>
      <c r="Y416" s="2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  <c r="EP416" s="1"/>
      <c r="EQ416" s="1"/>
      <c r="ER416" s="1"/>
      <c r="ES416" s="1"/>
      <c r="ET416" s="1"/>
      <c r="EU416" s="1"/>
      <c r="EV416" s="1"/>
      <c r="EW416" s="1"/>
      <c r="EX416" s="1"/>
      <c r="EY416" s="1"/>
      <c r="EZ416" s="1"/>
      <c r="FA416" s="1"/>
      <c r="FB416" s="1"/>
      <c r="FC416" s="1"/>
      <c r="FD416" s="1"/>
      <c r="FE416" s="1"/>
      <c r="FF416" s="1"/>
      <c r="FG416" s="1"/>
      <c r="FH416" s="1"/>
      <c r="FI416" s="1"/>
      <c r="FJ416" s="1"/>
      <c r="FK416" s="1"/>
      <c r="FL416" s="1"/>
      <c r="FM416" s="1"/>
      <c r="FN416" s="1"/>
      <c r="FO416" s="1"/>
      <c r="FP416" s="1"/>
      <c r="FQ416" s="1"/>
      <c r="FR416" s="1"/>
      <c r="FS416" s="1"/>
      <c r="FT416" s="1"/>
      <c r="FU416" s="1"/>
      <c r="FV416" s="1"/>
      <c r="FW416" s="1"/>
      <c r="FX416" s="1"/>
      <c r="FY416" s="1"/>
      <c r="FZ416" s="1"/>
      <c r="GA416" s="1"/>
      <c r="GB416" s="1"/>
      <c r="GC416" s="1"/>
      <c r="GD416" s="1"/>
      <c r="GE416" s="1"/>
      <c r="GF416" s="1"/>
      <c r="GG416" s="1"/>
      <c r="GH416" s="1"/>
      <c r="GI416" s="1"/>
      <c r="GJ416" s="1"/>
      <c r="GK416" s="1"/>
      <c r="GL416" s="1"/>
      <c r="GM416" s="1"/>
      <c r="GN416" s="1"/>
      <c r="GO416" s="1"/>
      <c r="GP416" s="1"/>
      <c r="GQ416" s="1"/>
      <c r="GR416" s="1"/>
      <c r="GS416" s="1"/>
      <c r="GT416" s="1"/>
      <c r="GU416" s="1"/>
      <c r="GV416" s="1"/>
      <c r="GW416" s="1"/>
      <c r="GX416" s="1"/>
      <c r="GY416" s="1"/>
      <c r="GZ416" s="1"/>
      <c r="HA416" s="1"/>
      <c r="HB416" s="1"/>
      <c r="HC416" s="1"/>
      <c r="HD416" s="1"/>
      <c r="HE416" s="1"/>
      <c r="HF416" s="1"/>
      <c r="HG416" s="1"/>
      <c r="HH416" s="1"/>
      <c r="HI416" s="1"/>
      <c r="HJ416" s="1"/>
      <c r="HK416" s="1"/>
      <c r="HL416" s="1"/>
      <c r="HM416" s="1"/>
      <c r="HN416" s="1"/>
      <c r="HO416" s="1"/>
      <c r="HP416" s="1"/>
      <c r="HQ416" s="1"/>
      <c r="HR416" s="1"/>
      <c r="HS416" s="1"/>
      <c r="HT416" s="1"/>
      <c r="HU416" s="1"/>
      <c r="HV416" s="1"/>
      <c r="HW416" s="1"/>
      <c r="HX416" s="1"/>
      <c r="HY416" s="1"/>
      <c r="HZ416" s="1"/>
      <c r="IA416" s="1"/>
      <c r="IB416" s="1"/>
      <c r="IC416" s="1"/>
      <c r="ID416" s="1"/>
      <c r="IE416" s="1"/>
      <c r="IF416" s="1"/>
      <c r="IG416" s="1"/>
      <c r="IH416" s="1"/>
      <c r="II416" s="1"/>
      <c r="IJ416" s="1"/>
      <c r="IK416" s="1"/>
      <c r="IL416" s="1"/>
      <c r="IM416" s="1"/>
      <c r="IN416" s="1"/>
      <c r="IO416" s="1"/>
      <c r="IP416" s="1"/>
      <c r="IQ416" s="1"/>
      <c r="IR416" s="1"/>
    </row>
    <row r="417" spans="1:35" ht="22.5" hidden="1" x14ac:dyDescent="0.2">
      <c r="A417" s="42">
        <v>385</v>
      </c>
      <c r="B417" s="54" t="s">
        <v>293</v>
      </c>
      <c r="C417" s="43" t="s">
        <v>205</v>
      </c>
      <c r="D417" s="51" t="s">
        <v>45</v>
      </c>
      <c r="E417" s="51" t="s">
        <v>14</v>
      </c>
      <c r="F417" s="51" t="s">
        <v>39</v>
      </c>
      <c r="G417" s="52" t="s">
        <v>5</v>
      </c>
      <c r="H417" s="53" t="s">
        <v>14</v>
      </c>
      <c r="I417" s="53" t="s">
        <v>10</v>
      </c>
      <c r="J417" s="53" t="s">
        <v>12</v>
      </c>
      <c r="K417" s="50" t="s">
        <v>22</v>
      </c>
      <c r="L417" s="53" t="s">
        <v>5</v>
      </c>
      <c r="M417" s="53">
        <v>3</v>
      </c>
      <c r="N417" s="50">
        <v>1</v>
      </c>
      <c r="O417" s="53">
        <v>41</v>
      </c>
      <c r="P417" s="42" t="s">
        <v>57</v>
      </c>
      <c r="Q417" s="40"/>
      <c r="R417" s="40"/>
      <c r="S417" s="40"/>
      <c r="T417" s="40"/>
      <c r="U417" s="40"/>
      <c r="V417" s="40"/>
      <c r="W417" s="40"/>
      <c r="X417" s="42" t="s">
        <v>198</v>
      </c>
      <c r="Y417" s="2"/>
    </row>
    <row r="418" spans="1:35" ht="45" x14ac:dyDescent="0.2">
      <c r="A418" s="110"/>
      <c r="B418" s="127"/>
      <c r="C418" s="88"/>
      <c r="D418" s="111"/>
      <c r="E418" s="111"/>
      <c r="F418" s="111"/>
      <c r="G418" s="112"/>
      <c r="H418" s="89">
        <v>7</v>
      </c>
      <c r="I418" s="89">
        <v>1</v>
      </c>
      <c r="J418" s="89">
        <v>0</v>
      </c>
      <c r="K418" s="88"/>
      <c r="L418" s="89"/>
      <c r="M418" s="89"/>
      <c r="N418" s="89"/>
      <c r="O418" s="89"/>
      <c r="P418" s="87" t="s">
        <v>493</v>
      </c>
      <c r="Q418" s="56">
        <f t="shared" ref="Q418:V418" si="146">SUM(Q390:Q391)</f>
        <v>29770</v>
      </c>
      <c r="R418" s="56">
        <f t="shared" si="146"/>
        <v>34110</v>
      </c>
      <c r="S418" s="56">
        <f t="shared" si="146"/>
        <v>227800</v>
      </c>
      <c r="T418" s="56">
        <f t="shared" si="146"/>
        <v>198140</v>
      </c>
      <c r="U418" s="56">
        <f t="shared" si="146"/>
        <v>959000</v>
      </c>
      <c r="V418" s="56">
        <f t="shared" si="146"/>
        <v>13400</v>
      </c>
      <c r="W418" s="118">
        <f t="shared" ref="W418:W420" si="147">V418/U418*100</f>
        <v>1.3972888425443171</v>
      </c>
      <c r="X418" s="109"/>
      <c r="Y418" s="2"/>
    </row>
    <row r="419" spans="1:35" ht="22.5" x14ac:dyDescent="0.2">
      <c r="A419" s="109"/>
      <c r="B419" s="58"/>
      <c r="C419" s="44"/>
      <c r="D419" s="51"/>
      <c r="E419" s="51"/>
      <c r="F419" s="51"/>
      <c r="G419" s="52"/>
      <c r="H419" s="45">
        <v>6</v>
      </c>
      <c r="I419" s="45">
        <v>3</v>
      </c>
      <c r="J419" s="45">
        <v>0</v>
      </c>
      <c r="K419" s="44"/>
      <c r="L419" s="45"/>
      <c r="M419" s="45"/>
      <c r="N419" s="45"/>
      <c r="O419" s="45"/>
      <c r="P419" s="55" t="s">
        <v>484</v>
      </c>
      <c r="Q419" s="56">
        <f t="shared" ref="Q419:V419" si="148">SUM(Q392:Q417)</f>
        <v>37060</v>
      </c>
      <c r="R419" s="56">
        <f t="shared" si="148"/>
        <v>50180</v>
      </c>
      <c r="S419" s="56">
        <f t="shared" si="148"/>
        <v>48730</v>
      </c>
      <c r="T419" s="56">
        <f t="shared" si="148"/>
        <v>25740</v>
      </c>
      <c r="U419" s="56">
        <f t="shared" si="148"/>
        <v>36590</v>
      </c>
      <c r="V419" s="56">
        <f t="shared" si="148"/>
        <v>20430</v>
      </c>
      <c r="W419" s="118">
        <f t="shared" si="147"/>
        <v>55.834927575840396</v>
      </c>
      <c r="X419" s="109"/>
      <c r="Y419" s="2"/>
    </row>
    <row r="420" spans="1:35" ht="22.5" x14ac:dyDescent="0.2">
      <c r="A420" s="47"/>
      <c r="B420" s="46"/>
      <c r="C420" s="46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55" t="s">
        <v>300</v>
      </c>
      <c r="Q420" s="59">
        <f t="shared" ref="Q420:V420" si="149">SUM(Q390:Q417)</f>
        <v>66830</v>
      </c>
      <c r="R420" s="59">
        <f t="shared" si="149"/>
        <v>84290</v>
      </c>
      <c r="S420" s="59">
        <f t="shared" si="149"/>
        <v>276530</v>
      </c>
      <c r="T420" s="59">
        <f t="shared" si="149"/>
        <v>223880</v>
      </c>
      <c r="U420" s="59">
        <f t="shared" si="149"/>
        <v>995590</v>
      </c>
      <c r="V420" s="59">
        <f t="shared" si="149"/>
        <v>33830</v>
      </c>
      <c r="W420" s="118">
        <f t="shared" si="147"/>
        <v>3.3979851143543023</v>
      </c>
      <c r="X420" s="42"/>
    </row>
    <row r="421" spans="1:35" ht="13.5" thickBot="1" x14ac:dyDescent="0.25">
      <c r="A421" s="60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60"/>
      <c r="Q421" s="128"/>
      <c r="R421" s="128"/>
      <c r="S421" s="128"/>
      <c r="T421" s="128"/>
      <c r="U421" s="128"/>
      <c r="V421" s="128"/>
      <c r="W421" s="128"/>
      <c r="X421" s="129"/>
    </row>
    <row r="422" spans="1:35" ht="13.5" thickBot="1" x14ac:dyDescent="0.25">
      <c r="A422" s="6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47" t="s">
        <v>183</v>
      </c>
      <c r="Q422" s="62">
        <f t="shared" ref="Q422:V422" si="150">SUM(Q392:Q417)</f>
        <v>37060</v>
      </c>
      <c r="R422" s="62">
        <f t="shared" si="150"/>
        <v>50180</v>
      </c>
      <c r="S422" s="62">
        <f t="shared" si="150"/>
        <v>48730</v>
      </c>
      <c r="T422" s="62">
        <f t="shared" si="150"/>
        <v>25740</v>
      </c>
      <c r="U422" s="62">
        <f t="shared" si="150"/>
        <v>36590</v>
      </c>
      <c r="V422" s="62">
        <f t="shared" si="150"/>
        <v>20430</v>
      </c>
      <c r="W422" s="63">
        <f t="shared" ref="W422:W423" si="151">V422/U422*100</f>
        <v>55.834927575840396</v>
      </c>
      <c r="X422" s="46"/>
    </row>
    <row r="423" spans="1:35" ht="13.5" thickBot="1" x14ac:dyDescent="0.25">
      <c r="A423" s="64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47" t="s">
        <v>184</v>
      </c>
      <c r="Q423" s="62">
        <f t="shared" ref="Q423:V423" si="152">SUM(Q390:Q391)</f>
        <v>29770</v>
      </c>
      <c r="R423" s="62">
        <f t="shared" si="152"/>
        <v>34110</v>
      </c>
      <c r="S423" s="62">
        <f t="shared" si="152"/>
        <v>227800</v>
      </c>
      <c r="T423" s="62">
        <f t="shared" si="152"/>
        <v>198140</v>
      </c>
      <c r="U423" s="62">
        <f t="shared" si="152"/>
        <v>959000</v>
      </c>
      <c r="V423" s="62">
        <f t="shared" si="152"/>
        <v>13400</v>
      </c>
      <c r="W423" s="63">
        <f t="shared" si="151"/>
        <v>1.3972888425443171</v>
      </c>
      <c r="X423" s="46"/>
    </row>
    <row r="424" spans="1:35" x14ac:dyDescent="0.2">
      <c r="A424" s="60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60"/>
      <c r="Q424" s="11"/>
      <c r="R424" s="11"/>
      <c r="S424" s="11"/>
      <c r="T424" s="11"/>
      <c r="U424" s="11"/>
      <c r="V424" s="11"/>
      <c r="W424" s="11"/>
      <c r="X424" s="11"/>
    </row>
    <row r="425" spans="1:35" ht="13.5" thickBot="1" x14ac:dyDescent="0.25">
      <c r="A425" s="60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60"/>
      <c r="Q425" s="11"/>
      <c r="R425" s="11"/>
      <c r="S425" s="11"/>
      <c r="T425" s="11"/>
      <c r="U425" s="11"/>
      <c r="V425" s="11"/>
      <c r="W425" s="11"/>
      <c r="X425" s="11"/>
    </row>
    <row r="426" spans="1:35" ht="91.5" customHeight="1" thickBot="1" x14ac:dyDescent="0.25">
      <c r="A426" s="12"/>
      <c r="B426" s="13"/>
      <c r="C426" s="14"/>
      <c r="D426" s="15"/>
      <c r="E426" s="15"/>
      <c r="F426" s="15"/>
      <c r="G426" s="16"/>
      <c r="H426" s="17"/>
      <c r="I426" s="17"/>
      <c r="J426" s="17"/>
      <c r="K426" s="18"/>
      <c r="L426" s="17"/>
      <c r="M426" s="17"/>
      <c r="N426" s="17"/>
      <c r="O426" s="19"/>
      <c r="P426" s="20" t="s">
        <v>361</v>
      </c>
      <c r="Q426" s="21" t="s">
        <v>456</v>
      </c>
      <c r="R426" s="21" t="s">
        <v>456</v>
      </c>
      <c r="S426" s="22" t="s">
        <v>425</v>
      </c>
      <c r="T426" s="22" t="s">
        <v>424</v>
      </c>
      <c r="U426" s="22" t="s">
        <v>382</v>
      </c>
      <c r="V426" s="21" t="s">
        <v>456</v>
      </c>
      <c r="W426" s="21" t="s">
        <v>530</v>
      </c>
      <c r="X426" s="22" t="s">
        <v>523</v>
      </c>
      <c r="Y426" s="6"/>
    </row>
    <row r="427" spans="1:35" ht="45.75" thickBot="1" x14ac:dyDescent="0.25">
      <c r="A427" s="23" t="s">
        <v>55</v>
      </c>
      <c r="B427" s="24" t="s">
        <v>233</v>
      </c>
      <c r="C427" s="25" t="s">
        <v>0</v>
      </c>
      <c r="D427" s="26" t="s">
        <v>238</v>
      </c>
      <c r="E427" s="26" t="s">
        <v>237</v>
      </c>
      <c r="F427" s="26" t="s">
        <v>236</v>
      </c>
      <c r="G427" s="27" t="s">
        <v>235</v>
      </c>
      <c r="H427" s="28" t="s">
        <v>254</v>
      </c>
      <c r="I427" s="28" t="s">
        <v>255</v>
      </c>
      <c r="J427" s="28" t="s">
        <v>256</v>
      </c>
      <c r="K427" s="29" t="s">
        <v>257</v>
      </c>
      <c r="L427" s="28" t="s">
        <v>1</v>
      </c>
      <c r="M427" s="28" t="s">
        <v>2</v>
      </c>
      <c r="N427" s="28" t="s">
        <v>3</v>
      </c>
      <c r="O427" s="30" t="s">
        <v>56</v>
      </c>
      <c r="P427" s="31" t="s">
        <v>324</v>
      </c>
      <c r="Q427" s="32">
        <v>2022</v>
      </c>
      <c r="R427" s="32">
        <v>2023</v>
      </c>
      <c r="S427" s="32">
        <v>2024</v>
      </c>
      <c r="T427" s="32">
        <v>2024</v>
      </c>
      <c r="U427" s="32">
        <v>2025</v>
      </c>
      <c r="V427" s="32" t="s">
        <v>531</v>
      </c>
      <c r="W427" s="32">
        <v>2025</v>
      </c>
      <c r="X427" s="33" t="s">
        <v>524</v>
      </c>
    </row>
    <row r="428" spans="1:35" ht="125.25" hidden="1" customHeight="1" x14ac:dyDescent="0.2">
      <c r="A428" s="47">
        <v>47</v>
      </c>
      <c r="B428" s="54" t="s">
        <v>272</v>
      </c>
      <c r="C428" s="43" t="s">
        <v>205</v>
      </c>
      <c r="D428" s="44" t="s">
        <v>11</v>
      </c>
      <c r="E428" s="44" t="s">
        <v>8</v>
      </c>
      <c r="F428" s="44" t="s">
        <v>8</v>
      </c>
      <c r="G428" s="45"/>
      <c r="H428" s="46">
        <v>6</v>
      </c>
      <c r="I428" s="46">
        <v>3</v>
      </c>
      <c r="J428" s="46">
        <v>3</v>
      </c>
      <c r="K428" s="43" t="s">
        <v>27</v>
      </c>
      <c r="L428" s="46"/>
      <c r="M428" s="46"/>
      <c r="N428" s="46">
        <v>10</v>
      </c>
      <c r="O428" s="47" t="s">
        <v>364</v>
      </c>
      <c r="P428" s="47" t="s">
        <v>346</v>
      </c>
      <c r="Q428" s="48"/>
      <c r="R428" s="48"/>
      <c r="S428" s="48"/>
      <c r="T428" s="48"/>
      <c r="U428" s="48"/>
      <c r="V428" s="48"/>
      <c r="W428" s="48"/>
      <c r="X428" s="47" t="s">
        <v>371</v>
      </c>
      <c r="Y428" s="2"/>
    </row>
    <row r="429" spans="1:35" ht="98.25" hidden="1" customHeight="1" x14ac:dyDescent="0.2">
      <c r="A429" s="47">
        <v>48</v>
      </c>
      <c r="B429" s="54" t="s">
        <v>272</v>
      </c>
      <c r="C429" s="130" t="s">
        <v>340</v>
      </c>
      <c r="D429" s="44" t="s">
        <v>11</v>
      </c>
      <c r="E429" s="44" t="s">
        <v>8</v>
      </c>
      <c r="F429" s="44" t="s">
        <v>8</v>
      </c>
      <c r="G429" s="45"/>
      <c r="H429" s="46">
        <v>6</v>
      </c>
      <c r="I429" s="46">
        <v>3</v>
      </c>
      <c r="J429" s="46">
        <v>3</v>
      </c>
      <c r="K429" s="43" t="s">
        <v>27</v>
      </c>
      <c r="L429" s="46"/>
      <c r="M429" s="46"/>
      <c r="N429" s="46">
        <v>11</v>
      </c>
      <c r="O429" s="47" t="s">
        <v>364</v>
      </c>
      <c r="P429" s="47" t="s">
        <v>347</v>
      </c>
      <c r="Q429" s="48"/>
      <c r="R429" s="48"/>
      <c r="S429" s="48"/>
      <c r="T429" s="48"/>
      <c r="U429" s="48"/>
      <c r="V429" s="48"/>
      <c r="W429" s="48"/>
      <c r="X429" s="47" t="s">
        <v>372</v>
      </c>
      <c r="Y429" s="2"/>
    </row>
    <row r="430" spans="1:35" ht="70.5" customHeight="1" x14ac:dyDescent="0.2">
      <c r="A430" s="47">
        <v>64</v>
      </c>
      <c r="B430" s="54" t="s">
        <v>272</v>
      </c>
      <c r="C430" s="43" t="s">
        <v>205</v>
      </c>
      <c r="D430" s="44" t="s">
        <v>11</v>
      </c>
      <c r="E430" s="44" t="s">
        <v>8</v>
      </c>
      <c r="F430" s="44" t="s">
        <v>8</v>
      </c>
      <c r="G430" s="45"/>
      <c r="H430" s="46" t="s">
        <v>14</v>
      </c>
      <c r="I430" s="46" t="s">
        <v>10</v>
      </c>
      <c r="J430" s="46" t="s">
        <v>18</v>
      </c>
      <c r="K430" s="43" t="s">
        <v>27</v>
      </c>
      <c r="L430" s="46" t="s">
        <v>5</v>
      </c>
      <c r="M430" s="46" t="s">
        <v>5</v>
      </c>
      <c r="N430" s="46">
        <v>1</v>
      </c>
      <c r="O430" s="46">
        <v>41</v>
      </c>
      <c r="P430" s="47" t="s">
        <v>212</v>
      </c>
      <c r="Q430" s="48">
        <v>4860</v>
      </c>
      <c r="R430" s="48">
        <v>7480</v>
      </c>
      <c r="S430" s="48">
        <v>14260</v>
      </c>
      <c r="T430" s="48">
        <v>10730</v>
      </c>
      <c r="U430" s="48">
        <v>12500</v>
      </c>
      <c r="V430" s="48">
        <v>8270</v>
      </c>
      <c r="W430" s="63">
        <f t="shared" ref="W430" si="153">V430/U430*100</f>
        <v>66.16</v>
      </c>
      <c r="X430" s="47" t="s">
        <v>614</v>
      </c>
      <c r="Y430" s="2"/>
      <c r="AH430" s="6"/>
      <c r="AI430" s="6"/>
    </row>
    <row r="431" spans="1:35" ht="47.25" customHeight="1" x14ac:dyDescent="0.2">
      <c r="A431" s="47" t="s">
        <v>427</v>
      </c>
      <c r="B431" s="54" t="s">
        <v>272</v>
      </c>
      <c r="C431" s="43" t="s">
        <v>340</v>
      </c>
      <c r="D431" s="44" t="s">
        <v>11</v>
      </c>
      <c r="E431" s="44" t="s">
        <v>8</v>
      </c>
      <c r="F431" s="44" t="s">
        <v>8</v>
      </c>
      <c r="G431" s="45"/>
      <c r="H431" s="46">
        <v>6</v>
      </c>
      <c r="I431" s="46">
        <v>0</v>
      </c>
      <c r="J431" s="46">
        <v>0</v>
      </c>
      <c r="K431" s="43"/>
      <c r="L431" s="46"/>
      <c r="M431" s="46"/>
      <c r="N431" s="46"/>
      <c r="O431" s="46"/>
      <c r="P431" s="47" t="s">
        <v>428</v>
      </c>
      <c r="Q431" s="48">
        <v>0</v>
      </c>
      <c r="R431" s="48">
        <v>0</v>
      </c>
      <c r="S431" s="48">
        <v>0</v>
      </c>
      <c r="T431" s="48">
        <v>0</v>
      </c>
      <c r="U431" s="48">
        <v>0</v>
      </c>
      <c r="V431" s="48">
        <v>0</v>
      </c>
      <c r="W431" s="48">
        <v>0</v>
      </c>
      <c r="X431" s="47" t="s">
        <v>615</v>
      </c>
      <c r="Y431" s="2"/>
      <c r="AH431" s="6"/>
      <c r="AI431" s="6"/>
    </row>
    <row r="432" spans="1:35" ht="22.5" hidden="1" x14ac:dyDescent="0.2">
      <c r="A432" s="47">
        <v>67</v>
      </c>
      <c r="B432" s="54" t="s">
        <v>272</v>
      </c>
      <c r="C432" s="43" t="s">
        <v>205</v>
      </c>
      <c r="D432" s="44" t="s">
        <v>11</v>
      </c>
      <c r="E432" s="44" t="s">
        <v>8</v>
      </c>
      <c r="F432" s="44" t="s">
        <v>8</v>
      </c>
      <c r="G432" s="45"/>
      <c r="H432" s="46" t="s">
        <v>14</v>
      </c>
      <c r="I432" s="46" t="s">
        <v>10</v>
      </c>
      <c r="J432" s="46" t="s">
        <v>14</v>
      </c>
      <c r="K432" s="43" t="s">
        <v>13</v>
      </c>
      <c r="L432" s="46" t="s">
        <v>5</v>
      </c>
      <c r="M432" s="46" t="s">
        <v>5</v>
      </c>
      <c r="N432" s="46">
        <v>1</v>
      </c>
      <c r="O432" s="46">
        <v>41</v>
      </c>
      <c r="P432" s="47" t="s">
        <v>123</v>
      </c>
      <c r="Q432" s="48">
        <v>0</v>
      </c>
      <c r="R432" s="48">
        <v>0</v>
      </c>
      <c r="S432" s="48">
        <v>0</v>
      </c>
      <c r="T432" s="48">
        <v>0</v>
      </c>
      <c r="U432" s="48">
        <v>0</v>
      </c>
      <c r="V432" s="48">
        <v>0</v>
      </c>
      <c r="W432" s="48">
        <v>0</v>
      </c>
      <c r="X432" s="47" t="s">
        <v>387</v>
      </c>
      <c r="Y432" s="2"/>
    </row>
    <row r="433" spans="1:252" ht="99" customHeight="1" x14ac:dyDescent="0.2">
      <c r="A433" s="47">
        <v>68</v>
      </c>
      <c r="B433" s="54" t="s">
        <v>272</v>
      </c>
      <c r="C433" s="43" t="s">
        <v>205</v>
      </c>
      <c r="D433" s="44" t="s">
        <v>11</v>
      </c>
      <c r="E433" s="44" t="s">
        <v>8</v>
      </c>
      <c r="F433" s="44" t="s">
        <v>8</v>
      </c>
      <c r="G433" s="45"/>
      <c r="H433" s="46" t="s">
        <v>14</v>
      </c>
      <c r="I433" s="46" t="s">
        <v>10</v>
      </c>
      <c r="J433" s="46" t="s">
        <v>14</v>
      </c>
      <c r="K433" s="43" t="s">
        <v>13</v>
      </c>
      <c r="L433" s="46" t="s">
        <v>5</v>
      </c>
      <c r="M433" s="46" t="s">
        <v>5</v>
      </c>
      <c r="N433" s="46">
        <v>2</v>
      </c>
      <c r="O433" s="46">
        <v>41</v>
      </c>
      <c r="P433" s="47" t="s">
        <v>420</v>
      </c>
      <c r="Q433" s="48">
        <v>2500</v>
      </c>
      <c r="R433" s="48">
        <v>2900</v>
      </c>
      <c r="S433" s="48">
        <v>4700</v>
      </c>
      <c r="T433" s="48">
        <v>2960</v>
      </c>
      <c r="U433" s="48">
        <v>5000</v>
      </c>
      <c r="V433" s="48">
        <v>3400</v>
      </c>
      <c r="W433" s="63">
        <f t="shared" ref="W433:W434" si="154">V433/U433*100</f>
        <v>68</v>
      </c>
      <c r="X433" s="47" t="s">
        <v>616</v>
      </c>
      <c r="Y433" s="2"/>
      <c r="AB433" s="6"/>
    </row>
    <row r="434" spans="1:252" ht="93.75" customHeight="1" x14ac:dyDescent="0.2">
      <c r="A434" s="47">
        <v>76</v>
      </c>
      <c r="B434" s="54" t="s">
        <v>272</v>
      </c>
      <c r="C434" s="43" t="s">
        <v>205</v>
      </c>
      <c r="D434" s="44" t="s">
        <v>11</v>
      </c>
      <c r="E434" s="44" t="s">
        <v>8</v>
      </c>
      <c r="F434" s="44" t="s">
        <v>8</v>
      </c>
      <c r="G434" s="45"/>
      <c r="H434" s="46" t="s">
        <v>14</v>
      </c>
      <c r="I434" s="46" t="s">
        <v>10</v>
      </c>
      <c r="J434" s="46" t="s">
        <v>12</v>
      </c>
      <c r="K434" s="43" t="s">
        <v>22</v>
      </c>
      <c r="L434" s="46" t="s">
        <v>5</v>
      </c>
      <c r="M434" s="46" t="s">
        <v>5</v>
      </c>
      <c r="N434" s="46">
        <v>2</v>
      </c>
      <c r="O434" s="46">
        <v>41</v>
      </c>
      <c r="P434" s="47" t="s">
        <v>475</v>
      </c>
      <c r="Q434" s="48">
        <v>1860</v>
      </c>
      <c r="R434" s="48">
        <v>5550</v>
      </c>
      <c r="S434" s="48">
        <v>14600</v>
      </c>
      <c r="T434" s="48">
        <v>9950</v>
      </c>
      <c r="U434" s="48">
        <v>11000</v>
      </c>
      <c r="V434" s="48">
        <v>320</v>
      </c>
      <c r="W434" s="63">
        <f t="shared" si="154"/>
        <v>2.9090909090909092</v>
      </c>
      <c r="X434" s="54" t="s">
        <v>617</v>
      </c>
      <c r="Y434" s="2"/>
    </row>
    <row r="435" spans="1:252" ht="66" hidden="1" customHeight="1" x14ac:dyDescent="0.2">
      <c r="A435" s="47">
        <v>77</v>
      </c>
      <c r="B435" s="54" t="s">
        <v>272</v>
      </c>
      <c r="C435" s="43" t="s">
        <v>205</v>
      </c>
      <c r="D435" s="44" t="s">
        <v>11</v>
      </c>
      <c r="E435" s="44" t="s">
        <v>8</v>
      </c>
      <c r="F435" s="44" t="s">
        <v>8</v>
      </c>
      <c r="G435" s="45"/>
      <c r="H435" s="46" t="s">
        <v>14</v>
      </c>
      <c r="I435" s="46" t="s">
        <v>10</v>
      </c>
      <c r="J435" s="46" t="s">
        <v>12</v>
      </c>
      <c r="K435" s="43" t="s">
        <v>22</v>
      </c>
      <c r="L435" s="46" t="s">
        <v>5</v>
      </c>
      <c r="M435" s="46" t="s">
        <v>5</v>
      </c>
      <c r="N435" s="46" t="s">
        <v>10</v>
      </c>
      <c r="O435" s="46">
        <v>41</v>
      </c>
      <c r="P435" s="47" t="s">
        <v>397</v>
      </c>
      <c r="Q435" s="48">
        <v>0</v>
      </c>
      <c r="R435" s="48">
        <v>0</v>
      </c>
      <c r="S435" s="48">
        <v>0</v>
      </c>
      <c r="T435" s="48">
        <v>0</v>
      </c>
      <c r="U435" s="48">
        <v>0</v>
      </c>
      <c r="V435" s="48"/>
      <c r="W435" s="48">
        <v>0</v>
      </c>
      <c r="X435" s="47" t="s">
        <v>464</v>
      </c>
      <c r="Y435" s="2"/>
      <c r="Z435" s="6"/>
    </row>
    <row r="436" spans="1:252" ht="91.5" hidden="1" customHeight="1" x14ac:dyDescent="0.2">
      <c r="A436" s="47">
        <v>85</v>
      </c>
      <c r="B436" s="54" t="s">
        <v>272</v>
      </c>
      <c r="C436" s="46" t="s">
        <v>340</v>
      </c>
      <c r="D436" s="44" t="s">
        <v>11</v>
      </c>
      <c r="E436" s="44" t="s">
        <v>8</v>
      </c>
      <c r="F436" s="44" t="s">
        <v>8</v>
      </c>
      <c r="G436" s="45"/>
      <c r="H436" s="46">
        <v>6</v>
      </c>
      <c r="I436" s="46">
        <v>3</v>
      </c>
      <c r="J436" s="46">
        <v>7</v>
      </c>
      <c r="K436" s="43" t="s">
        <v>22</v>
      </c>
      <c r="L436" s="46"/>
      <c r="M436" s="46"/>
      <c r="N436" s="43" t="s">
        <v>104</v>
      </c>
      <c r="O436" s="47" t="s">
        <v>365</v>
      </c>
      <c r="P436" s="47" t="s">
        <v>349</v>
      </c>
      <c r="Q436" s="48"/>
      <c r="R436" s="48"/>
      <c r="S436" s="48"/>
      <c r="T436" s="48"/>
      <c r="U436" s="48"/>
      <c r="V436" s="48"/>
      <c r="W436" s="48"/>
      <c r="X436" s="47" t="s">
        <v>384</v>
      </c>
      <c r="Y436" s="2"/>
      <c r="Z436" s="6"/>
    </row>
    <row r="437" spans="1:252" ht="92.25" hidden="1" customHeight="1" x14ac:dyDescent="0.2">
      <c r="A437" s="47">
        <v>86</v>
      </c>
      <c r="B437" s="54" t="s">
        <v>272</v>
      </c>
      <c r="C437" s="43" t="s">
        <v>340</v>
      </c>
      <c r="D437" s="44" t="s">
        <v>11</v>
      </c>
      <c r="E437" s="44" t="s">
        <v>8</v>
      </c>
      <c r="F437" s="44" t="s">
        <v>8</v>
      </c>
      <c r="G437" s="45"/>
      <c r="H437" s="46">
        <v>6</v>
      </c>
      <c r="I437" s="46">
        <v>3</v>
      </c>
      <c r="J437" s="46">
        <v>7</v>
      </c>
      <c r="K437" s="43" t="s">
        <v>22</v>
      </c>
      <c r="L437" s="46"/>
      <c r="M437" s="46"/>
      <c r="N437" s="43" t="s">
        <v>50</v>
      </c>
      <c r="O437" s="47" t="s">
        <v>365</v>
      </c>
      <c r="P437" s="47" t="s">
        <v>348</v>
      </c>
      <c r="Q437" s="48"/>
      <c r="R437" s="48"/>
      <c r="S437" s="48"/>
      <c r="T437" s="48"/>
      <c r="U437" s="48"/>
      <c r="V437" s="48"/>
      <c r="W437" s="48"/>
      <c r="X437" s="47" t="s">
        <v>385</v>
      </c>
      <c r="Y437" s="2"/>
    </row>
    <row r="438" spans="1:252" ht="92.25" hidden="1" customHeight="1" x14ac:dyDescent="0.2">
      <c r="A438" s="47">
        <v>93</v>
      </c>
      <c r="B438" s="54" t="s">
        <v>272</v>
      </c>
      <c r="C438" s="46" t="s">
        <v>340</v>
      </c>
      <c r="D438" s="44" t="s">
        <v>11</v>
      </c>
      <c r="E438" s="44" t="s">
        <v>8</v>
      </c>
      <c r="F438" s="44" t="s">
        <v>8</v>
      </c>
      <c r="G438" s="45"/>
      <c r="H438" s="46">
        <v>6</v>
      </c>
      <c r="I438" s="46">
        <v>0</v>
      </c>
      <c r="J438" s="46">
        <v>0</v>
      </c>
      <c r="K438" s="43"/>
      <c r="L438" s="46"/>
      <c r="M438" s="46"/>
      <c r="N438" s="43"/>
      <c r="O438" s="47" t="s">
        <v>435</v>
      </c>
      <c r="P438" s="47" t="s">
        <v>436</v>
      </c>
      <c r="Q438" s="48">
        <v>178380</v>
      </c>
      <c r="R438" s="48">
        <v>0</v>
      </c>
      <c r="S438" s="48">
        <v>0</v>
      </c>
      <c r="T438" s="48">
        <v>0</v>
      </c>
      <c r="U438" s="48">
        <v>0</v>
      </c>
      <c r="V438" s="48"/>
      <c r="W438" s="48">
        <v>0</v>
      </c>
      <c r="X438" s="47" t="s">
        <v>437</v>
      </c>
      <c r="Y438" s="2"/>
    </row>
    <row r="439" spans="1:252" ht="45" x14ac:dyDescent="0.2">
      <c r="A439" s="47">
        <v>106</v>
      </c>
      <c r="B439" s="54" t="s">
        <v>272</v>
      </c>
      <c r="C439" s="43" t="s">
        <v>205</v>
      </c>
      <c r="D439" s="44" t="s">
        <v>11</v>
      </c>
      <c r="E439" s="44" t="s">
        <v>8</v>
      </c>
      <c r="F439" s="44" t="s">
        <v>8</v>
      </c>
      <c r="G439" s="45"/>
      <c r="H439" s="46" t="s">
        <v>14</v>
      </c>
      <c r="I439" s="46" t="s">
        <v>10</v>
      </c>
      <c r="J439" s="46" t="s">
        <v>12</v>
      </c>
      <c r="K439" s="43" t="s">
        <v>35</v>
      </c>
      <c r="L439" s="46" t="s">
        <v>5</v>
      </c>
      <c r="M439" s="46" t="s">
        <v>5</v>
      </c>
      <c r="N439" s="46" t="s">
        <v>5</v>
      </c>
      <c r="O439" s="46">
        <v>41</v>
      </c>
      <c r="P439" s="47" t="s">
        <v>215</v>
      </c>
      <c r="Q439" s="48">
        <v>5340</v>
      </c>
      <c r="R439" s="48">
        <v>5420</v>
      </c>
      <c r="S439" s="48">
        <v>6910</v>
      </c>
      <c r="T439" s="48">
        <v>6910</v>
      </c>
      <c r="U439" s="48">
        <v>8320</v>
      </c>
      <c r="V439" s="48">
        <v>4160</v>
      </c>
      <c r="W439" s="63">
        <f t="shared" ref="W439" si="155">V439/U439*100</f>
        <v>50</v>
      </c>
      <c r="X439" s="47" t="s">
        <v>518</v>
      </c>
      <c r="Y439" s="2"/>
      <c r="Z439" s="6"/>
    </row>
    <row r="440" spans="1:252" ht="160.5" hidden="1" customHeight="1" x14ac:dyDescent="0.2">
      <c r="A440" s="47">
        <v>136</v>
      </c>
      <c r="B440" s="54" t="s">
        <v>272</v>
      </c>
      <c r="C440" s="43" t="s">
        <v>340</v>
      </c>
      <c r="D440" s="44" t="s">
        <v>11</v>
      </c>
      <c r="E440" s="44" t="s">
        <v>12</v>
      </c>
      <c r="F440" s="44" t="s">
        <v>39</v>
      </c>
      <c r="G440" s="45"/>
      <c r="H440" s="46">
        <v>6</v>
      </c>
      <c r="I440" s="46">
        <v>5</v>
      </c>
      <c r="J440" s="46">
        <v>1</v>
      </c>
      <c r="K440" s="43" t="s">
        <v>19</v>
      </c>
      <c r="L440" s="46"/>
      <c r="M440" s="46"/>
      <c r="N440" s="43" t="s">
        <v>42</v>
      </c>
      <c r="O440" s="53">
        <v>41</v>
      </c>
      <c r="P440" s="47" t="s">
        <v>357</v>
      </c>
      <c r="Q440" s="48"/>
      <c r="R440" s="48"/>
      <c r="S440" s="48"/>
      <c r="T440" s="48"/>
      <c r="U440" s="48"/>
      <c r="V440" s="48"/>
      <c r="W440" s="48"/>
      <c r="X440" s="47" t="s">
        <v>398</v>
      </c>
      <c r="Y440" s="2"/>
      <c r="Z440" s="6"/>
    </row>
    <row r="441" spans="1:252" ht="92.25" hidden="1" customHeight="1" x14ac:dyDescent="0.2">
      <c r="A441" s="47">
        <v>137</v>
      </c>
      <c r="B441" s="54" t="s">
        <v>272</v>
      </c>
      <c r="C441" s="43" t="s">
        <v>340</v>
      </c>
      <c r="D441" s="44" t="s">
        <v>11</v>
      </c>
      <c r="E441" s="44" t="s">
        <v>12</v>
      </c>
      <c r="F441" s="44" t="s">
        <v>39</v>
      </c>
      <c r="G441" s="45"/>
      <c r="H441" s="46">
        <v>6</v>
      </c>
      <c r="I441" s="46">
        <v>5</v>
      </c>
      <c r="J441" s="46">
        <v>1</v>
      </c>
      <c r="K441" s="43" t="s">
        <v>19</v>
      </c>
      <c r="L441" s="46"/>
      <c r="M441" s="46"/>
      <c r="N441" s="43" t="s">
        <v>43</v>
      </c>
      <c r="O441" s="53">
        <v>41</v>
      </c>
      <c r="P441" s="47" t="s">
        <v>358</v>
      </c>
      <c r="Q441" s="48"/>
      <c r="R441" s="48"/>
      <c r="S441" s="48"/>
      <c r="T441" s="48"/>
      <c r="U441" s="48"/>
      <c r="V441" s="48"/>
      <c r="W441" s="48"/>
      <c r="X441" s="47" t="s">
        <v>399</v>
      </c>
      <c r="Y441" s="2"/>
    </row>
    <row r="442" spans="1:252" ht="22.5" hidden="1" x14ac:dyDescent="0.2">
      <c r="A442" s="47">
        <v>139</v>
      </c>
      <c r="B442" s="54" t="s">
        <v>272</v>
      </c>
      <c r="C442" s="45"/>
      <c r="D442" s="44" t="s">
        <v>11</v>
      </c>
      <c r="E442" s="44" t="s">
        <v>12</v>
      </c>
      <c r="F442" s="44" t="s">
        <v>39</v>
      </c>
      <c r="G442" s="45"/>
      <c r="H442" s="46">
        <v>6</v>
      </c>
      <c r="I442" s="46">
        <v>5</v>
      </c>
      <c r="J442" s="46">
        <v>1</v>
      </c>
      <c r="K442" s="43" t="s">
        <v>22</v>
      </c>
      <c r="L442" s="45"/>
      <c r="M442" s="45"/>
      <c r="N442" s="45"/>
      <c r="O442" s="45"/>
      <c r="P442" s="47" t="s">
        <v>335</v>
      </c>
      <c r="Q442" s="48"/>
      <c r="R442" s="48"/>
      <c r="S442" s="48"/>
      <c r="T442" s="48"/>
      <c r="U442" s="48"/>
      <c r="V442" s="48"/>
      <c r="W442" s="48"/>
      <c r="X442" s="47" t="s">
        <v>333</v>
      </c>
      <c r="Y442" s="2"/>
    </row>
    <row r="443" spans="1:252" ht="45" x14ac:dyDescent="0.2">
      <c r="A443" s="42" t="s">
        <v>519</v>
      </c>
      <c r="B443" s="54" t="s">
        <v>272</v>
      </c>
      <c r="C443" s="45" t="s">
        <v>340</v>
      </c>
      <c r="D443" s="51" t="s">
        <v>11</v>
      </c>
      <c r="E443" s="51" t="s">
        <v>12</v>
      </c>
      <c r="F443" s="51" t="s">
        <v>39</v>
      </c>
      <c r="G443" s="52"/>
      <c r="H443" s="53">
        <v>6</v>
      </c>
      <c r="I443" s="53">
        <v>5</v>
      </c>
      <c r="J443" s="53">
        <v>1</v>
      </c>
      <c r="K443" s="50" t="s">
        <v>19</v>
      </c>
      <c r="L443" s="52"/>
      <c r="M443" s="52"/>
      <c r="N443" s="52" t="s">
        <v>104</v>
      </c>
      <c r="O443" s="52">
        <v>41</v>
      </c>
      <c r="P443" s="42" t="s">
        <v>520</v>
      </c>
      <c r="Q443" s="48">
        <v>0</v>
      </c>
      <c r="R443" s="48">
        <v>0</v>
      </c>
      <c r="S443" s="48">
        <v>0</v>
      </c>
      <c r="T443" s="48">
        <v>0</v>
      </c>
      <c r="U443" s="48">
        <v>13100</v>
      </c>
      <c r="V443" s="48">
        <v>20</v>
      </c>
      <c r="W443" s="63">
        <f t="shared" ref="W443:W445" si="156">V443/U443*100</f>
        <v>0.15267175572519084</v>
      </c>
      <c r="X443" s="42"/>
      <c r="Y443" s="2"/>
    </row>
    <row r="444" spans="1:252" ht="90" x14ac:dyDescent="0.2">
      <c r="A444" s="42">
        <v>142</v>
      </c>
      <c r="B444" s="54" t="s">
        <v>272</v>
      </c>
      <c r="C444" s="43" t="s">
        <v>205</v>
      </c>
      <c r="D444" s="51" t="s">
        <v>11</v>
      </c>
      <c r="E444" s="51" t="s">
        <v>6</v>
      </c>
      <c r="F444" s="51" t="s">
        <v>39</v>
      </c>
      <c r="G444" s="52" t="s">
        <v>5</v>
      </c>
      <c r="H444" s="53" t="s">
        <v>14</v>
      </c>
      <c r="I444" s="53" t="s">
        <v>15</v>
      </c>
      <c r="J444" s="53" t="s">
        <v>8</v>
      </c>
      <c r="K444" s="50" t="s">
        <v>13</v>
      </c>
      <c r="L444" s="53" t="s">
        <v>5</v>
      </c>
      <c r="M444" s="53" t="s">
        <v>5</v>
      </c>
      <c r="N444" s="53" t="s">
        <v>5</v>
      </c>
      <c r="O444" s="42" t="s">
        <v>529</v>
      </c>
      <c r="P444" s="42" t="s">
        <v>133</v>
      </c>
      <c r="Q444" s="48">
        <v>283810</v>
      </c>
      <c r="R444" s="48">
        <v>345670</v>
      </c>
      <c r="S444" s="48">
        <v>324870</v>
      </c>
      <c r="T444" s="48">
        <v>324870</v>
      </c>
      <c r="U444" s="48">
        <v>353730</v>
      </c>
      <c r="V444" s="48">
        <v>172500</v>
      </c>
      <c r="W444" s="63">
        <f t="shared" si="156"/>
        <v>48.766007972182173</v>
      </c>
      <c r="X444" s="42" t="s">
        <v>618</v>
      </c>
      <c r="Y444" s="2"/>
      <c r="Z444" s="6"/>
    </row>
    <row r="445" spans="1:252" ht="78" customHeight="1" x14ac:dyDescent="0.2">
      <c r="A445" s="121">
        <v>177</v>
      </c>
      <c r="B445" s="131" t="s">
        <v>272</v>
      </c>
      <c r="C445" s="67" t="s">
        <v>205</v>
      </c>
      <c r="D445" s="132" t="s">
        <v>42</v>
      </c>
      <c r="E445" s="132" t="s">
        <v>15</v>
      </c>
      <c r="F445" s="132" t="s">
        <v>10</v>
      </c>
      <c r="G445" s="133"/>
      <c r="H445" s="79">
        <v>7</v>
      </c>
      <c r="I445" s="79">
        <v>1</v>
      </c>
      <c r="J445" s="79">
        <v>1</v>
      </c>
      <c r="K445" s="134" t="s">
        <v>13</v>
      </c>
      <c r="L445" s="133"/>
      <c r="M445" s="133"/>
      <c r="N445" s="133"/>
      <c r="O445" s="79">
        <v>43</v>
      </c>
      <c r="P445" s="121" t="s">
        <v>82</v>
      </c>
      <c r="Q445" s="48">
        <v>29710</v>
      </c>
      <c r="R445" s="48">
        <v>0</v>
      </c>
      <c r="S445" s="48">
        <v>1000</v>
      </c>
      <c r="T445" s="48">
        <v>1000</v>
      </c>
      <c r="U445" s="48">
        <v>1100</v>
      </c>
      <c r="V445" s="48">
        <v>0</v>
      </c>
      <c r="W445" s="63">
        <f t="shared" si="156"/>
        <v>0</v>
      </c>
      <c r="X445" s="42" t="s">
        <v>619</v>
      </c>
      <c r="Y445" s="2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  <c r="EQ445" s="1"/>
      <c r="ER445" s="1"/>
      <c r="ES445" s="1"/>
      <c r="ET445" s="1"/>
      <c r="EU445" s="1"/>
      <c r="EV445" s="1"/>
      <c r="EW445" s="1"/>
      <c r="EX445" s="1"/>
      <c r="EY445" s="1"/>
      <c r="EZ445" s="1"/>
      <c r="FA445" s="1"/>
      <c r="FB445" s="1"/>
      <c r="FC445" s="1"/>
      <c r="FD445" s="1"/>
      <c r="FE445" s="1"/>
      <c r="FF445" s="1"/>
      <c r="FG445" s="1"/>
      <c r="FH445" s="1"/>
      <c r="FI445" s="1"/>
      <c r="FJ445" s="1"/>
      <c r="FK445" s="1"/>
      <c r="FL445" s="1"/>
      <c r="FM445" s="1"/>
      <c r="FN445" s="1"/>
      <c r="FO445" s="1"/>
      <c r="FP445" s="1"/>
      <c r="FQ445" s="1"/>
      <c r="FR445" s="1"/>
      <c r="FS445" s="1"/>
      <c r="FT445" s="1"/>
      <c r="FU445" s="1"/>
      <c r="FV445" s="1"/>
      <c r="FW445" s="1"/>
      <c r="FX445" s="1"/>
      <c r="FY445" s="1"/>
      <c r="FZ445" s="1"/>
      <c r="GA445" s="1"/>
      <c r="GB445" s="1"/>
      <c r="GC445" s="1"/>
      <c r="GD445" s="1"/>
      <c r="GE445" s="1"/>
      <c r="GF445" s="1"/>
      <c r="GG445" s="1"/>
      <c r="GH445" s="1"/>
      <c r="GI445" s="1"/>
      <c r="GJ445" s="1"/>
      <c r="GK445" s="1"/>
      <c r="GL445" s="1"/>
      <c r="GM445" s="1"/>
      <c r="GN445" s="1"/>
      <c r="GO445" s="1"/>
      <c r="GP445" s="1"/>
      <c r="GQ445" s="1"/>
      <c r="GR445" s="1"/>
      <c r="GS445" s="1"/>
      <c r="GT445" s="1"/>
      <c r="GU445" s="1"/>
      <c r="GV445" s="1"/>
      <c r="GW445" s="1"/>
      <c r="GX445" s="1"/>
      <c r="GY445" s="1"/>
      <c r="GZ445" s="1"/>
      <c r="HA445" s="1"/>
      <c r="HB445" s="1"/>
      <c r="HC445" s="1"/>
      <c r="HD445" s="1"/>
      <c r="HE445" s="1"/>
      <c r="HF445" s="1"/>
      <c r="HG445" s="1"/>
      <c r="HH445" s="1"/>
      <c r="HI445" s="1"/>
      <c r="HJ445" s="1"/>
      <c r="HK445" s="1"/>
      <c r="HL445" s="1"/>
      <c r="HM445" s="1"/>
      <c r="HN445" s="1"/>
      <c r="HO445" s="1"/>
      <c r="HP445" s="1"/>
      <c r="HQ445" s="1"/>
      <c r="HR445" s="1"/>
      <c r="HS445" s="1"/>
      <c r="HT445" s="1"/>
      <c r="HU445" s="1"/>
      <c r="HV445" s="1"/>
      <c r="HW445" s="1"/>
      <c r="HX445" s="1"/>
      <c r="HY445" s="1"/>
      <c r="HZ445" s="1"/>
      <c r="IA445" s="1"/>
      <c r="IB445" s="1"/>
      <c r="IC445" s="1"/>
      <c r="ID445" s="1"/>
      <c r="IE445" s="1"/>
      <c r="IF445" s="1"/>
      <c r="IG445" s="1"/>
      <c r="IH445" s="1"/>
      <c r="II445" s="1"/>
      <c r="IJ445" s="1"/>
      <c r="IK445" s="1"/>
      <c r="IL445" s="1"/>
      <c r="IM445" s="1"/>
      <c r="IN445" s="1"/>
      <c r="IO445" s="1"/>
      <c r="IP445" s="1"/>
      <c r="IQ445" s="1"/>
      <c r="IR445" s="1"/>
    </row>
    <row r="446" spans="1:252" ht="22.5" hidden="1" x14ac:dyDescent="0.2">
      <c r="A446" s="65">
        <v>192</v>
      </c>
      <c r="B446" s="131" t="s">
        <v>272</v>
      </c>
      <c r="C446" s="67" t="s">
        <v>205</v>
      </c>
      <c r="D446" s="68" t="s">
        <v>11</v>
      </c>
      <c r="E446" s="68" t="s">
        <v>8</v>
      </c>
      <c r="F446" s="68" t="s">
        <v>8</v>
      </c>
      <c r="G446" s="69"/>
      <c r="H446" s="70">
        <v>7</v>
      </c>
      <c r="I446" s="70">
        <v>1</v>
      </c>
      <c r="J446" s="70">
        <v>3</v>
      </c>
      <c r="K446" s="66" t="s">
        <v>19</v>
      </c>
      <c r="L446" s="70"/>
      <c r="M446" s="70"/>
      <c r="N446" s="66" t="s">
        <v>40</v>
      </c>
      <c r="O446" s="70">
        <v>43</v>
      </c>
      <c r="P446" s="65" t="s">
        <v>282</v>
      </c>
      <c r="Q446" s="48"/>
      <c r="R446" s="48"/>
      <c r="S446" s="48"/>
      <c r="T446" s="48"/>
      <c r="U446" s="48"/>
      <c r="V446" s="48"/>
      <c r="W446" s="48"/>
      <c r="X446" s="54"/>
      <c r="Y446" s="2"/>
    </row>
    <row r="447" spans="1:252" ht="39" customHeight="1" x14ac:dyDescent="0.2">
      <c r="A447" s="65">
        <v>194</v>
      </c>
      <c r="B447" s="94" t="s">
        <v>272</v>
      </c>
      <c r="C447" s="70" t="s">
        <v>340</v>
      </c>
      <c r="D447" s="68" t="s">
        <v>11</v>
      </c>
      <c r="E447" s="68" t="s">
        <v>8</v>
      </c>
      <c r="F447" s="68" t="s">
        <v>8</v>
      </c>
      <c r="G447" s="69"/>
      <c r="H447" s="70">
        <v>7</v>
      </c>
      <c r="I447" s="70">
        <v>1</v>
      </c>
      <c r="J447" s="70">
        <v>3</v>
      </c>
      <c r="K447" s="66" t="s">
        <v>22</v>
      </c>
      <c r="L447" s="70"/>
      <c r="M447" s="70"/>
      <c r="N447" s="66" t="s">
        <v>42</v>
      </c>
      <c r="O447" s="70">
        <v>111</v>
      </c>
      <c r="P447" s="65" t="s">
        <v>341</v>
      </c>
      <c r="Q447" s="48">
        <v>0</v>
      </c>
      <c r="R447" s="48">
        <v>0</v>
      </c>
      <c r="S447" s="48">
        <v>0</v>
      </c>
      <c r="T447" s="48">
        <v>0</v>
      </c>
      <c r="U447" s="48">
        <f>136000+19500</f>
        <v>155500</v>
      </c>
      <c r="V447" s="48">
        <v>0</v>
      </c>
      <c r="W447" s="63">
        <f t="shared" ref="W447:W448" si="157">V447/U447*100</f>
        <v>0</v>
      </c>
      <c r="X447" s="54" t="s">
        <v>620</v>
      </c>
      <c r="Y447" s="2"/>
    </row>
    <row r="448" spans="1:252" ht="41.25" customHeight="1" x14ac:dyDescent="0.2">
      <c r="A448" s="65">
        <v>195</v>
      </c>
      <c r="B448" s="131" t="s">
        <v>272</v>
      </c>
      <c r="C448" s="67" t="s">
        <v>205</v>
      </c>
      <c r="D448" s="68" t="s">
        <v>11</v>
      </c>
      <c r="E448" s="68" t="s">
        <v>8</v>
      </c>
      <c r="F448" s="68" t="s">
        <v>8</v>
      </c>
      <c r="G448" s="69"/>
      <c r="H448" s="70">
        <v>7</v>
      </c>
      <c r="I448" s="70">
        <v>1</v>
      </c>
      <c r="J448" s="70">
        <v>3</v>
      </c>
      <c r="K448" s="66" t="s">
        <v>22</v>
      </c>
      <c r="L448" s="70"/>
      <c r="M448" s="70"/>
      <c r="N448" s="66" t="s">
        <v>11</v>
      </c>
      <c r="O448" s="70">
        <v>43</v>
      </c>
      <c r="P448" s="65" t="s">
        <v>403</v>
      </c>
      <c r="Q448" s="48">
        <v>0</v>
      </c>
      <c r="R448" s="48">
        <v>0</v>
      </c>
      <c r="S448" s="48">
        <v>25000</v>
      </c>
      <c r="T448" s="48">
        <v>25000</v>
      </c>
      <c r="U448" s="48">
        <v>10000</v>
      </c>
      <c r="V448" s="48">
        <v>0</v>
      </c>
      <c r="W448" s="63">
        <f t="shared" si="157"/>
        <v>0</v>
      </c>
      <c r="X448" s="47" t="s">
        <v>621</v>
      </c>
      <c r="Y448" s="2"/>
    </row>
    <row r="449" spans="1:26" ht="22.5" hidden="1" x14ac:dyDescent="0.2">
      <c r="A449" s="65">
        <v>199</v>
      </c>
      <c r="B449" s="131" t="s">
        <v>272</v>
      </c>
      <c r="C449" s="67" t="s">
        <v>205</v>
      </c>
      <c r="D449" s="68"/>
      <c r="E449" s="68"/>
      <c r="F449" s="68"/>
      <c r="G449" s="69"/>
      <c r="H449" s="70"/>
      <c r="I449" s="70"/>
      <c r="J449" s="70"/>
      <c r="K449" s="66"/>
      <c r="L449" s="70"/>
      <c r="M449" s="70"/>
      <c r="N449" s="70"/>
      <c r="O449" s="70"/>
      <c r="P449" s="65" t="s">
        <v>216</v>
      </c>
      <c r="Q449" s="48"/>
      <c r="R449" s="48"/>
      <c r="S449" s="48"/>
      <c r="T449" s="48"/>
      <c r="U449" s="48"/>
      <c r="V449" s="48"/>
      <c r="W449" s="48"/>
      <c r="X449" s="54"/>
      <c r="Y449" s="2"/>
    </row>
    <row r="450" spans="1:26" ht="22.5" hidden="1" x14ac:dyDescent="0.2">
      <c r="A450" s="65">
        <v>208</v>
      </c>
      <c r="B450" s="131" t="s">
        <v>272</v>
      </c>
      <c r="C450" s="67" t="s">
        <v>205</v>
      </c>
      <c r="D450" s="68" t="s">
        <v>42</v>
      </c>
      <c r="E450" s="68" t="s">
        <v>15</v>
      </c>
      <c r="F450" s="68" t="s">
        <v>10</v>
      </c>
      <c r="G450" s="69" t="s">
        <v>5</v>
      </c>
      <c r="H450" s="70" t="s">
        <v>12</v>
      </c>
      <c r="I450" s="70" t="s">
        <v>8</v>
      </c>
      <c r="J450" s="70" t="s">
        <v>14</v>
      </c>
      <c r="K450" s="66" t="s">
        <v>5</v>
      </c>
      <c r="L450" s="70" t="s">
        <v>5</v>
      </c>
      <c r="M450" s="70" t="s">
        <v>5</v>
      </c>
      <c r="N450" s="66" t="s">
        <v>41</v>
      </c>
      <c r="O450" s="70">
        <v>43</v>
      </c>
      <c r="P450" s="65" t="s">
        <v>155</v>
      </c>
      <c r="Q450" s="48"/>
      <c r="R450" s="48"/>
      <c r="S450" s="48"/>
      <c r="T450" s="48"/>
      <c r="U450" s="48"/>
      <c r="V450" s="48"/>
      <c r="W450" s="48"/>
      <c r="X450" s="47"/>
      <c r="Y450" s="2"/>
    </row>
    <row r="451" spans="1:26" ht="22.5" hidden="1" x14ac:dyDescent="0.2">
      <c r="A451" s="65">
        <v>210</v>
      </c>
      <c r="B451" s="131" t="s">
        <v>272</v>
      </c>
      <c r="C451" s="67" t="s">
        <v>205</v>
      </c>
      <c r="D451" s="68" t="s">
        <v>42</v>
      </c>
      <c r="E451" s="68" t="s">
        <v>15</v>
      </c>
      <c r="F451" s="68" t="s">
        <v>10</v>
      </c>
      <c r="G451" s="69" t="s">
        <v>5</v>
      </c>
      <c r="H451" s="70" t="s">
        <v>12</v>
      </c>
      <c r="I451" s="70" t="s">
        <v>8</v>
      </c>
      <c r="J451" s="70" t="s">
        <v>14</v>
      </c>
      <c r="K451" s="66"/>
      <c r="L451" s="70"/>
      <c r="M451" s="70"/>
      <c r="N451" s="66" t="s">
        <v>43</v>
      </c>
      <c r="O451" s="70">
        <v>43</v>
      </c>
      <c r="P451" s="65" t="s">
        <v>217</v>
      </c>
      <c r="Q451" s="48"/>
      <c r="R451" s="48"/>
      <c r="S451" s="48"/>
      <c r="T451" s="48"/>
      <c r="U451" s="48"/>
      <c r="V451" s="48"/>
      <c r="W451" s="48"/>
      <c r="X451" s="47"/>
      <c r="Y451" s="2"/>
    </row>
    <row r="452" spans="1:26" ht="22.5" hidden="1" x14ac:dyDescent="0.2">
      <c r="A452" s="65">
        <v>214</v>
      </c>
      <c r="B452" s="131" t="s">
        <v>272</v>
      </c>
      <c r="C452" s="66" t="s">
        <v>205</v>
      </c>
      <c r="D452" s="68" t="s">
        <v>42</v>
      </c>
      <c r="E452" s="68" t="s">
        <v>15</v>
      </c>
      <c r="F452" s="68" t="s">
        <v>10</v>
      </c>
      <c r="G452" s="69"/>
      <c r="H452" s="70">
        <v>7</v>
      </c>
      <c r="I452" s="70">
        <v>1</v>
      </c>
      <c r="J452" s="70">
        <v>6</v>
      </c>
      <c r="K452" s="66"/>
      <c r="L452" s="70"/>
      <c r="M452" s="70"/>
      <c r="N452" s="66" t="s">
        <v>104</v>
      </c>
      <c r="O452" s="70">
        <v>43</v>
      </c>
      <c r="P452" s="65" t="s">
        <v>95</v>
      </c>
      <c r="Q452" s="48"/>
      <c r="R452" s="48"/>
      <c r="S452" s="48"/>
      <c r="T452" s="48"/>
      <c r="U452" s="48"/>
      <c r="V452" s="48"/>
      <c r="W452" s="48"/>
      <c r="X452" s="47"/>
      <c r="Y452" s="2"/>
    </row>
    <row r="453" spans="1:26" ht="67.5" hidden="1" x14ac:dyDescent="0.2">
      <c r="A453" s="65">
        <v>236</v>
      </c>
      <c r="B453" s="94" t="s">
        <v>272</v>
      </c>
      <c r="C453" s="65" t="s">
        <v>4</v>
      </c>
      <c r="D453" s="135" t="s">
        <v>42</v>
      </c>
      <c r="E453" s="135" t="s">
        <v>15</v>
      </c>
      <c r="F453" s="135" t="s">
        <v>10</v>
      </c>
      <c r="G453" s="71" t="s">
        <v>5</v>
      </c>
      <c r="H453" s="65" t="s">
        <v>12</v>
      </c>
      <c r="I453" s="65" t="s">
        <v>8</v>
      </c>
      <c r="J453" s="65" t="s">
        <v>12</v>
      </c>
      <c r="K453" s="94" t="s">
        <v>13</v>
      </c>
      <c r="L453" s="65" t="s">
        <v>5</v>
      </c>
      <c r="M453" s="65" t="s">
        <v>5</v>
      </c>
      <c r="N453" s="94">
        <v>16</v>
      </c>
      <c r="O453" s="65" t="s">
        <v>202</v>
      </c>
      <c r="P453" s="65" t="s">
        <v>197</v>
      </c>
      <c r="Q453" s="48"/>
      <c r="R453" s="48"/>
      <c r="S453" s="48"/>
      <c r="T453" s="48"/>
      <c r="U453" s="48"/>
      <c r="V453" s="48"/>
      <c r="W453" s="48"/>
      <c r="X453" s="47"/>
      <c r="Y453" s="2"/>
    </row>
    <row r="454" spans="1:26" ht="63.75" customHeight="1" x14ac:dyDescent="0.2">
      <c r="A454" s="65">
        <v>238</v>
      </c>
      <c r="B454" s="94" t="s">
        <v>272</v>
      </c>
      <c r="C454" s="70"/>
      <c r="D454" s="68" t="s">
        <v>42</v>
      </c>
      <c r="E454" s="68" t="s">
        <v>15</v>
      </c>
      <c r="F454" s="68" t="s">
        <v>10</v>
      </c>
      <c r="G454" s="69"/>
      <c r="H454" s="70">
        <v>7</v>
      </c>
      <c r="I454" s="70">
        <v>1</v>
      </c>
      <c r="J454" s="70">
        <v>7</v>
      </c>
      <c r="K454" s="66" t="s">
        <v>13</v>
      </c>
      <c r="L454" s="70"/>
      <c r="M454" s="70"/>
      <c r="N454" s="66" t="s">
        <v>181</v>
      </c>
      <c r="O454" s="70">
        <v>43</v>
      </c>
      <c r="P454" s="65" t="s">
        <v>157</v>
      </c>
      <c r="Q454" s="48">
        <v>0</v>
      </c>
      <c r="R454" s="48">
        <v>0</v>
      </c>
      <c r="S454" s="48">
        <v>7000</v>
      </c>
      <c r="T454" s="48">
        <v>0</v>
      </c>
      <c r="U454" s="48">
        <f>10000+10000</f>
        <v>20000</v>
      </c>
      <c r="V454" s="48">
        <v>0</v>
      </c>
      <c r="W454" s="63">
        <f t="shared" ref="W454" si="158">V454/U454*100</f>
        <v>0</v>
      </c>
      <c r="X454" s="47" t="s">
        <v>622</v>
      </c>
      <c r="Y454" s="2"/>
    </row>
    <row r="455" spans="1:26" ht="326.25" hidden="1" x14ac:dyDescent="0.2">
      <c r="A455" s="65">
        <v>240</v>
      </c>
      <c r="B455" s="94" t="s">
        <v>272</v>
      </c>
      <c r="C455" s="66" t="s">
        <v>205</v>
      </c>
      <c r="D455" s="68" t="s">
        <v>42</v>
      </c>
      <c r="E455" s="68" t="s">
        <v>15</v>
      </c>
      <c r="F455" s="68" t="s">
        <v>10</v>
      </c>
      <c r="G455" s="69"/>
      <c r="H455" s="65" t="s">
        <v>444</v>
      </c>
      <c r="I455" s="65" t="s">
        <v>445</v>
      </c>
      <c r="J455" s="65" t="s">
        <v>447</v>
      </c>
      <c r="K455" s="94" t="s">
        <v>446</v>
      </c>
      <c r="L455" s="70"/>
      <c r="M455" s="70"/>
      <c r="N455" s="66" t="s">
        <v>327</v>
      </c>
      <c r="O455" s="70">
        <v>43</v>
      </c>
      <c r="P455" s="65" t="s">
        <v>440</v>
      </c>
      <c r="Q455" s="48">
        <v>29900</v>
      </c>
      <c r="R455" s="48">
        <v>522430</v>
      </c>
      <c r="S455" s="48">
        <v>0</v>
      </c>
      <c r="T455" s="48">
        <v>0</v>
      </c>
      <c r="U455" s="48">
        <v>0</v>
      </c>
      <c r="V455" s="48">
        <v>0</v>
      </c>
      <c r="W455" s="48">
        <v>0</v>
      </c>
      <c r="X455" s="47" t="s">
        <v>503</v>
      </c>
      <c r="Y455" s="2"/>
    </row>
    <row r="456" spans="1:26" ht="101.25" hidden="1" x14ac:dyDescent="0.2">
      <c r="A456" s="65" t="s">
        <v>441</v>
      </c>
      <c r="B456" s="94" t="s">
        <v>272</v>
      </c>
      <c r="C456" s="66" t="s">
        <v>340</v>
      </c>
      <c r="D456" s="68" t="s">
        <v>42</v>
      </c>
      <c r="E456" s="68" t="s">
        <v>15</v>
      </c>
      <c r="F456" s="68" t="s">
        <v>10</v>
      </c>
      <c r="G456" s="69"/>
      <c r="H456" s="65">
        <v>7</v>
      </c>
      <c r="I456" s="65">
        <v>1</v>
      </c>
      <c r="J456" s="65">
        <v>7</v>
      </c>
      <c r="K456" s="94" t="s">
        <v>13</v>
      </c>
      <c r="L456" s="70"/>
      <c r="M456" s="70"/>
      <c r="N456" s="66" t="s">
        <v>442</v>
      </c>
      <c r="O456" s="65" t="s">
        <v>439</v>
      </c>
      <c r="P456" s="70" t="s">
        <v>443</v>
      </c>
      <c r="Q456" s="48">
        <v>296350</v>
      </c>
      <c r="R456" s="48">
        <v>0</v>
      </c>
      <c r="S456" s="48">
        <v>0</v>
      </c>
      <c r="T456" s="48">
        <v>0</v>
      </c>
      <c r="U456" s="48">
        <v>0</v>
      </c>
      <c r="V456" s="48">
        <v>0</v>
      </c>
      <c r="W456" s="48">
        <v>0</v>
      </c>
      <c r="X456" s="47" t="s">
        <v>477</v>
      </c>
      <c r="Y456" s="2"/>
    </row>
    <row r="457" spans="1:26" ht="118.5" customHeight="1" x14ac:dyDescent="0.2">
      <c r="A457" s="65" t="s">
        <v>505</v>
      </c>
      <c r="B457" s="94" t="s">
        <v>272</v>
      </c>
      <c r="C457" s="66" t="s">
        <v>340</v>
      </c>
      <c r="D457" s="68" t="s">
        <v>42</v>
      </c>
      <c r="E457" s="68" t="s">
        <v>15</v>
      </c>
      <c r="F457" s="68" t="s">
        <v>10</v>
      </c>
      <c r="G457" s="69"/>
      <c r="H457" s="65">
        <v>7</v>
      </c>
      <c r="I457" s="65">
        <v>1</v>
      </c>
      <c r="J457" s="65">
        <v>7</v>
      </c>
      <c r="K457" s="94" t="s">
        <v>13</v>
      </c>
      <c r="L457" s="70"/>
      <c r="M457" s="70"/>
      <c r="N457" s="66" t="s">
        <v>506</v>
      </c>
      <c r="O457" s="65" t="s">
        <v>507</v>
      </c>
      <c r="P457" s="65" t="s">
        <v>508</v>
      </c>
      <c r="Q457" s="48">
        <v>0</v>
      </c>
      <c r="R457" s="48"/>
      <c r="S457" s="48">
        <v>340000</v>
      </c>
      <c r="T457" s="48">
        <v>25950</v>
      </c>
      <c r="U457" s="48">
        <v>340000</v>
      </c>
      <c r="V457" s="48">
        <v>1320</v>
      </c>
      <c r="W457" s="63">
        <f t="shared" ref="W457" si="159">V457/U457*100</f>
        <v>0.38823529411764707</v>
      </c>
      <c r="X457" s="47" t="s">
        <v>526</v>
      </c>
      <c r="Y457" s="2"/>
    </row>
    <row r="458" spans="1:26" ht="22.5" hidden="1" x14ac:dyDescent="0.2">
      <c r="A458" s="65">
        <v>245</v>
      </c>
      <c r="B458" s="94" t="s">
        <v>272</v>
      </c>
      <c r="C458" s="70"/>
      <c r="D458" s="68"/>
      <c r="E458" s="68"/>
      <c r="F458" s="68"/>
      <c r="G458" s="69"/>
      <c r="H458" s="70"/>
      <c r="I458" s="70"/>
      <c r="J458" s="70"/>
      <c r="K458" s="66"/>
      <c r="L458" s="70"/>
      <c r="M458" s="70"/>
      <c r="N458" s="66"/>
      <c r="O458" s="70"/>
      <c r="P458" s="65" t="s">
        <v>221</v>
      </c>
      <c r="Q458" s="48"/>
      <c r="R458" s="48"/>
      <c r="S458" s="48"/>
      <c r="T458" s="48"/>
      <c r="U458" s="48"/>
      <c r="V458" s="48"/>
      <c r="W458" s="48"/>
      <c r="X458" s="47"/>
      <c r="Y458" s="2"/>
    </row>
    <row r="459" spans="1:26" ht="108.75" hidden="1" customHeight="1" x14ac:dyDescent="0.2">
      <c r="A459" s="65">
        <v>246</v>
      </c>
      <c r="B459" s="131" t="s">
        <v>272</v>
      </c>
      <c r="C459" s="67" t="s">
        <v>205</v>
      </c>
      <c r="D459" s="68" t="s">
        <v>42</v>
      </c>
      <c r="E459" s="68" t="s">
        <v>15</v>
      </c>
      <c r="F459" s="68" t="s">
        <v>10</v>
      </c>
      <c r="G459" s="69"/>
      <c r="H459" s="70">
        <v>7</v>
      </c>
      <c r="I459" s="70">
        <v>1</v>
      </c>
      <c r="J459" s="70">
        <v>7</v>
      </c>
      <c r="K459" s="66" t="s">
        <v>13</v>
      </c>
      <c r="L459" s="70"/>
      <c r="M459" s="70"/>
      <c r="N459" s="66" t="s">
        <v>330</v>
      </c>
      <c r="O459" s="65" t="s">
        <v>326</v>
      </c>
      <c r="P459" s="65" t="s">
        <v>343</v>
      </c>
      <c r="Q459" s="48"/>
      <c r="R459" s="48"/>
      <c r="S459" s="48"/>
      <c r="T459" s="48"/>
      <c r="U459" s="48"/>
      <c r="V459" s="48"/>
      <c r="W459" s="48"/>
      <c r="X459" s="47" t="s">
        <v>388</v>
      </c>
      <c r="Y459" s="2"/>
    </row>
    <row r="460" spans="1:26" ht="67.5" hidden="1" x14ac:dyDescent="0.2">
      <c r="A460" s="65">
        <v>247</v>
      </c>
      <c r="B460" s="131" t="s">
        <v>272</v>
      </c>
      <c r="C460" s="67" t="s">
        <v>340</v>
      </c>
      <c r="D460" s="68" t="s">
        <v>42</v>
      </c>
      <c r="E460" s="68" t="s">
        <v>15</v>
      </c>
      <c r="F460" s="68" t="s">
        <v>10</v>
      </c>
      <c r="G460" s="69"/>
      <c r="H460" s="70">
        <v>7</v>
      </c>
      <c r="I460" s="70">
        <v>1</v>
      </c>
      <c r="J460" s="70">
        <v>7</v>
      </c>
      <c r="K460" s="66" t="s">
        <v>13</v>
      </c>
      <c r="L460" s="70"/>
      <c r="M460" s="70"/>
      <c r="N460" s="66" t="s">
        <v>366</v>
      </c>
      <c r="O460" s="65" t="s">
        <v>326</v>
      </c>
      <c r="P460" s="65" t="s">
        <v>344</v>
      </c>
      <c r="Q460" s="48"/>
      <c r="R460" s="48"/>
      <c r="S460" s="48"/>
      <c r="T460" s="48"/>
      <c r="U460" s="48"/>
      <c r="V460" s="48"/>
      <c r="W460" s="48"/>
      <c r="X460" s="47" t="s">
        <v>345</v>
      </c>
      <c r="Y460" s="2"/>
      <c r="Z460" s="6"/>
    </row>
    <row r="461" spans="1:26" ht="22.5" x14ac:dyDescent="0.2">
      <c r="A461" s="65">
        <f>A460+1</f>
        <v>248</v>
      </c>
      <c r="B461" s="131" t="s">
        <v>272</v>
      </c>
      <c r="C461" s="70" t="s">
        <v>340</v>
      </c>
      <c r="D461" s="68" t="s">
        <v>42</v>
      </c>
      <c r="E461" s="68" t="s">
        <v>15</v>
      </c>
      <c r="F461" s="68" t="s">
        <v>10</v>
      </c>
      <c r="G461" s="69"/>
      <c r="H461" s="70">
        <v>7</v>
      </c>
      <c r="I461" s="70">
        <v>2</v>
      </c>
      <c r="J461" s="70">
        <v>1</v>
      </c>
      <c r="K461" s="66" t="s">
        <v>27</v>
      </c>
      <c r="L461" s="70" t="s">
        <v>5</v>
      </c>
      <c r="M461" s="70" t="s">
        <v>5</v>
      </c>
      <c r="N461" s="66" t="s">
        <v>5</v>
      </c>
      <c r="O461" s="70">
        <v>43</v>
      </c>
      <c r="P461" s="70" t="s">
        <v>411</v>
      </c>
      <c r="Q461" s="48">
        <v>0</v>
      </c>
      <c r="R461" s="48">
        <v>0</v>
      </c>
      <c r="S461" s="48">
        <v>0</v>
      </c>
      <c r="T461" s="48">
        <v>0</v>
      </c>
      <c r="U461" s="48">
        <v>0</v>
      </c>
      <c r="V461" s="48">
        <v>0</v>
      </c>
      <c r="W461" s="48">
        <v>0</v>
      </c>
      <c r="X461" s="47"/>
      <c r="Y461" s="2"/>
      <c r="Z461" s="6"/>
    </row>
    <row r="462" spans="1:26" ht="180" hidden="1" x14ac:dyDescent="0.2">
      <c r="A462" s="65">
        <v>271</v>
      </c>
      <c r="B462" s="85" t="s">
        <v>272</v>
      </c>
      <c r="C462" s="83" t="s">
        <v>340</v>
      </c>
      <c r="D462" s="81" t="s">
        <v>42</v>
      </c>
      <c r="E462" s="81" t="s">
        <v>15</v>
      </c>
      <c r="F462" s="81" t="s">
        <v>10</v>
      </c>
      <c r="G462" s="82"/>
      <c r="H462" s="83">
        <v>7</v>
      </c>
      <c r="I462" s="83">
        <v>1</v>
      </c>
      <c r="J462" s="83">
        <v>7</v>
      </c>
      <c r="K462" s="80" t="s">
        <v>19</v>
      </c>
      <c r="L462" s="83"/>
      <c r="M462" s="83"/>
      <c r="N462" s="80" t="s">
        <v>182</v>
      </c>
      <c r="O462" s="84" t="s">
        <v>438</v>
      </c>
      <c r="P462" s="65" t="s">
        <v>472</v>
      </c>
      <c r="Q462" s="48">
        <v>0</v>
      </c>
      <c r="R462" s="48">
        <v>0</v>
      </c>
      <c r="S462" s="48">
        <v>0</v>
      </c>
      <c r="T462" s="48">
        <v>0</v>
      </c>
      <c r="U462" s="48">
        <v>0</v>
      </c>
      <c r="V462" s="48">
        <v>0</v>
      </c>
      <c r="W462" s="48">
        <v>0</v>
      </c>
      <c r="X462" s="47" t="s">
        <v>478</v>
      </c>
      <c r="Y462" s="2"/>
      <c r="Z462" s="6"/>
    </row>
    <row r="463" spans="1:26" ht="22.5" x14ac:dyDescent="0.2">
      <c r="A463" s="65">
        <v>276</v>
      </c>
      <c r="B463" s="94" t="s">
        <v>272</v>
      </c>
      <c r="C463" s="83" t="s">
        <v>340</v>
      </c>
      <c r="D463" s="81" t="s">
        <v>11</v>
      </c>
      <c r="E463" s="81" t="s">
        <v>12</v>
      </c>
      <c r="F463" s="81" t="s">
        <v>39</v>
      </c>
      <c r="G463" s="82"/>
      <c r="H463" s="83">
        <v>8</v>
      </c>
      <c r="I463" s="83">
        <v>1</v>
      </c>
      <c r="J463" s="83">
        <v>4</v>
      </c>
      <c r="K463" s="80" t="s">
        <v>13</v>
      </c>
      <c r="L463" s="83"/>
      <c r="M463" s="83"/>
      <c r="N463" s="80" t="s">
        <v>11</v>
      </c>
      <c r="O463" s="83"/>
      <c r="P463" s="65" t="s">
        <v>504</v>
      </c>
      <c r="Q463" s="48"/>
      <c r="R463" s="48"/>
      <c r="S463" s="48">
        <v>0</v>
      </c>
      <c r="T463" s="48">
        <v>0</v>
      </c>
      <c r="U463" s="48">
        <v>0</v>
      </c>
      <c r="V463" s="48">
        <v>0</v>
      </c>
      <c r="W463" s="48">
        <v>0</v>
      </c>
      <c r="X463" s="47"/>
      <c r="Y463" s="2"/>
      <c r="Z463" s="6"/>
    </row>
    <row r="464" spans="1:26" ht="22.5" hidden="1" x14ac:dyDescent="0.2">
      <c r="A464" s="65">
        <v>279</v>
      </c>
      <c r="B464" s="94" t="s">
        <v>272</v>
      </c>
      <c r="C464" s="136" t="s">
        <v>340</v>
      </c>
      <c r="D464" s="68" t="s">
        <v>11</v>
      </c>
      <c r="E464" s="68" t="s">
        <v>12</v>
      </c>
      <c r="F464" s="68" t="s">
        <v>39</v>
      </c>
      <c r="G464" s="69"/>
      <c r="H464" s="70">
        <v>8</v>
      </c>
      <c r="I464" s="70">
        <v>2</v>
      </c>
      <c r="J464" s="70">
        <v>1</v>
      </c>
      <c r="K464" s="66" t="s">
        <v>24</v>
      </c>
      <c r="L464" s="70"/>
      <c r="M464" s="70"/>
      <c r="N464" s="66" t="s">
        <v>41</v>
      </c>
      <c r="O464" s="70">
        <v>43</v>
      </c>
      <c r="P464" s="65" t="s">
        <v>334</v>
      </c>
      <c r="Q464" s="48"/>
      <c r="R464" s="48"/>
      <c r="S464" s="48"/>
      <c r="T464" s="48"/>
      <c r="U464" s="48"/>
      <c r="V464" s="48"/>
      <c r="W464" s="48"/>
      <c r="X464" s="47" t="s">
        <v>333</v>
      </c>
      <c r="Y464" s="2"/>
      <c r="Z464" s="6"/>
    </row>
    <row r="465" spans="1:26" ht="154.5" hidden="1" customHeight="1" x14ac:dyDescent="0.2">
      <c r="A465" s="65">
        <v>284</v>
      </c>
      <c r="B465" s="131" t="s">
        <v>272</v>
      </c>
      <c r="C465" s="67" t="s">
        <v>340</v>
      </c>
      <c r="D465" s="68" t="s">
        <v>11</v>
      </c>
      <c r="E465" s="68" t="s">
        <v>12</v>
      </c>
      <c r="F465" s="68" t="s">
        <v>39</v>
      </c>
      <c r="G465" s="69"/>
      <c r="H465" s="70">
        <v>8</v>
      </c>
      <c r="I465" s="70">
        <v>2</v>
      </c>
      <c r="J465" s="70">
        <v>1</v>
      </c>
      <c r="K465" s="66" t="s">
        <v>9</v>
      </c>
      <c r="L465" s="70"/>
      <c r="M465" s="70"/>
      <c r="N465" s="66" t="s">
        <v>42</v>
      </c>
      <c r="O465" s="70">
        <v>43</v>
      </c>
      <c r="P465" s="65" t="s">
        <v>353</v>
      </c>
      <c r="Q465" s="48"/>
      <c r="R465" s="48"/>
      <c r="S465" s="62"/>
      <c r="T465" s="62"/>
      <c r="U465" s="62"/>
      <c r="V465" s="62"/>
      <c r="W465" s="62"/>
      <c r="X465" s="74" t="s">
        <v>400</v>
      </c>
      <c r="Y465" s="2"/>
      <c r="Z465" s="6"/>
    </row>
    <row r="466" spans="1:26" ht="42" customHeight="1" x14ac:dyDescent="0.2">
      <c r="A466" s="65" t="s">
        <v>521</v>
      </c>
      <c r="B466" s="137" t="s">
        <v>272</v>
      </c>
      <c r="C466" s="106" t="s">
        <v>340</v>
      </c>
      <c r="D466" s="68" t="s">
        <v>11</v>
      </c>
      <c r="E466" s="68" t="s">
        <v>12</v>
      </c>
      <c r="F466" s="68" t="s">
        <v>39</v>
      </c>
      <c r="G466" s="69"/>
      <c r="H466" s="70">
        <v>8</v>
      </c>
      <c r="I466" s="70">
        <v>2</v>
      </c>
      <c r="J466" s="70">
        <v>1</v>
      </c>
      <c r="K466" s="66" t="s">
        <v>9</v>
      </c>
      <c r="L466" s="70"/>
      <c r="M466" s="70"/>
      <c r="N466" s="66" t="s">
        <v>104</v>
      </c>
      <c r="O466" s="70">
        <v>43</v>
      </c>
      <c r="P466" s="65" t="s">
        <v>522</v>
      </c>
      <c r="Q466" s="48">
        <v>0</v>
      </c>
      <c r="R466" s="48">
        <v>0</v>
      </c>
      <c r="S466" s="62">
        <v>0</v>
      </c>
      <c r="T466" s="62">
        <v>0</v>
      </c>
      <c r="U466" s="62">
        <v>0</v>
      </c>
      <c r="V466" s="62">
        <v>0</v>
      </c>
      <c r="W466" s="48">
        <v>0</v>
      </c>
      <c r="X466" s="74"/>
      <c r="Y466" s="2"/>
      <c r="Z466" s="6"/>
    </row>
    <row r="467" spans="1:26" ht="111" hidden="1" customHeight="1" x14ac:dyDescent="0.2">
      <c r="A467" s="65">
        <v>285</v>
      </c>
      <c r="B467" s="138" t="s">
        <v>272</v>
      </c>
      <c r="C467" s="79" t="s">
        <v>340</v>
      </c>
      <c r="D467" s="68" t="s">
        <v>11</v>
      </c>
      <c r="E467" s="68" t="s">
        <v>12</v>
      </c>
      <c r="F467" s="68" t="s">
        <v>39</v>
      </c>
      <c r="G467" s="69"/>
      <c r="H467" s="70">
        <v>8</v>
      </c>
      <c r="I467" s="70">
        <v>2</v>
      </c>
      <c r="J467" s="70">
        <v>1</v>
      </c>
      <c r="K467" s="66" t="s">
        <v>9</v>
      </c>
      <c r="L467" s="70"/>
      <c r="M467" s="70"/>
      <c r="N467" s="66" t="s">
        <v>43</v>
      </c>
      <c r="O467" s="70">
        <v>43</v>
      </c>
      <c r="P467" s="65" t="s">
        <v>354</v>
      </c>
      <c r="Q467" s="48"/>
      <c r="R467" s="48"/>
      <c r="S467" s="62"/>
      <c r="T467" s="62"/>
      <c r="U467" s="62"/>
      <c r="V467" s="62"/>
      <c r="W467" s="62"/>
      <c r="X467" s="74" t="s">
        <v>401</v>
      </c>
      <c r="Y467" s="2"/>
    </row>
    <row r="468" spans="1:26" ht="105" customHeight="1" x14ac:dyDescent="0.2">
      <c r="A468" s="47">
        <v>292</v>
      </c>
      <c r="B468" s="54" t="s">
        <v>272</v>
      </c>
      <c r="C468" s="43" t="s">
        <v>205</v>
      </c>
      <c r="D468" s="44" t="s">
        <v>43</v>
      </c>
      <c r="E468" s="44" t="s">
        <v>15</v>
      </c>
      <c r="F468" s="44" t="s">
        <v>39</v>
      </c>
      <c r="G468" s="45" t="s">
        <v>5</v>
      </c>
      <c r="H468" s="46" t="s">
        <v>14</v>
      </c>
      <c r="I468" s="46" t="s">
        <v>10</v>
      </c>
      <c r="J468" s="46" t="s">
        <v>18</v>
      </c>
      <c r="K468" s="43" t="s">
        <v>27</v>
      </c>
      <c r="L468" s="46" t="s">
        <v>5</v>
      </c>
      <c r="M468" s="46" t="s">
        <v>5</v>
      </c>
      <c r="N468" s="43" t="s">
        <v>5</v>
      </c>
      <c r="O468" s="54" t="s">
        <v>186</v>
      </c>
      <c r="P468" s="47" t="s">
        <v>162</v>
      </c>
      <c r="Q468" s="48">
        <v>2820</v>
      </c>
      <c r="R468" s="48">
        <v>910</v>
      </c>
      <c r="S468" s="48">
        <v>20000</v>
      </c>
      <c r="T468" s="48">
        <v>130</v>
      </c>
      <c r="U468" s="48">
        <v>20000</v>
      </c>
      <c r="V468" s="48">
        <v>0</v>
      </c>
      <c r="W468" s="63">
        <f t="shared" ref="W468:W480" si="160">V468/U468*100</f>
        <v>0</v>
      </c>
      <c r="X468" s="47" t="s">
        <v>623</v>
      </c>
      <c r="Y468" s="2"/>
    </row>
    <row r="469" spans="1:26" ht="52.5" customHeight="1" x14ac:dyDescent="0.2">
      <c r="A469" s="42">
        <v>293</v>
      </c>
      <c r="B469" s="54" t="s">
        <v>272</v>
      </c>
      <c r="C469" s="43" t="s">
        <v>205</v>
      </c>
      <c r="D469" s="51" t="s">
        <v>44</v>
      </c>
      <c r="E469" s="51" t="s">
        <v>15</v>
      </c>
      <c r="F469" s="51" t="s">
        <v>39</v>
      </c>
      <c r="G469" s="52" t="s">
        <v>5</v>
      </c>
      <c r="H469" s="53" t="s">
        <v>14</v>
      </c>
      <c r="I469" s="53" t="s">
        <v>10</v>
      </c>
      <c r="J469" s="53" t="s">
        <v>7</v>
      </c>
      <c r="K469" s="50" t="s">
        <v>13</v>
      </c>
      <c r="L469" s="53" t="s">
        <v>5</v>
      </c>
      <c r="M469" s="53" t="s">
        <v>5</v>
      </c>
      <c r="N469" s="50" t="s">
        <v>5</v>
      </c>
      <c r="O469" s="53">
        <v>41</v>
      </c>
      <c r="P469" s="42" t="s">
        <v>163</v>
      </c>
      <c r="Q469" s="48">
        <v>0</v>
      </c>
      <c r="R469" s="48">
        <v>2010</v>
      </c>
      <c r="S469" s="48">
        <v>2420</v>
      </c>
      <c r="T469" s="48">
        <v>930</v>
      </c>
      <c r="U469" s="48">
        <v>1700</v>
      </c>
      <c r="V469" s="48">
        <v>490</v>
      </c>
      <c r="W469" s="63">
        <f t="shared" si="160"/>
        <v>28.823529411764703</v>
      </c>
      <c r="X469" s="42"/>
      <c r="Y469" s="2"/>
      <c r="Z469" s="6"/>
    </row>
    <row r="470" spans="1:26" ht="92.25" customHeight="1" x14ac:dyDescent="0.2">
      <c r="A470" s="42">
        <v>294</v>
      </c>
      <c r="B470" s="54" t="s">
        <v>272</v>
      </c>
      <c r="C470" s="43" t="s">
        <v>205</v>
      </c>
      <c r="D470" s="44" t="s">
        <v>44</v>
      </c>
      <c r="E470" s="44" t="s">
        <v>15</v>
      </c>
      <c r="F470" s="44" t="s">
        <v>39</v>
      </c>
      <c r="G470" s="45" t="s">
        <v>5</v>
      </c>
      <c r="H470" s="46" t="s">
        <v>14</v>
      </c>
      <c r="I470" s="46" t="s">
        <v>10</v>
      </c>
      <c r="J470" s="46" t="s">
        <v>18</v>
      </c>
      <c r="K470" s="43" t="s">
        <v>22</v>
      </c>
      <c r="L470" s="46" t="s">
        <v>5</v>
      </c>
      <c r="M470" s="46" t="s">
        <v>5</v>
      </c>
      <c r="N470" s="43"/>
      <c r="O470" s="53">
        <v>41</v>
      </c>
      <c r="P470" s="47" t="s">
        <v>164</v>
      </c>
      <c r="Q470" s="48"/>
      <c r="R470" s="48">
        <v>840</v>
      </c>
      <c r="S470" s="48">
        <v>1100</v>
      </c>
      <c r="T470" s="48">
        <v>460</v>
      </c>
      <c r="U470" s="48">
        <v>1100</v>
      </c>
      <c r="V470" s="48">
        <v>660</v>
      </c>
      <c r="W470" s="63">
        <f t="shared" si="160"/>
        <v>60</v>
      </c>
      <c r="X470" s="42" t="s">
        <v>624</v>
      </c>
      <c r="Y470" s="2"/>
    </row>
    <row r="471" spans="1:26" ht="34.5" customHeight="1" x14ac:dyDescent="0.2">
      <c r="A471" s="109"/>
      <c r="B471" s="58"/>
      <c r="C471" s="44"/>
      <c r="D471" s="44"/>
      <c r="E471" s="44"/>
      <c r="F471" s="44"/>
      <c r="G471" s="45"/>
      <c r="H471" s="45">
        <v>6</v>
      </c>
      <c r="I471" s="45">
        <v>3</v>
      </c>
      <c r="J471" s="45">
        <v>0</v>
      </c>
      <c r="K471" s="44"/>
      <c r="L471" s="45"/>
      <c r="M471" s="45"/>
      <c r="N471" s="45"/>
      <c r="O471" s="45"/>
      <c r="P471" s="55" t="s">
        <v>491</v>
      </c>
      <c r="Q471" s="56">
        <f t="shared" ref="Q471:V471" si="161">SUM(Q428:Q439)+SUM(Q468:Q470)</f>
        <v>195760</v>
      </c>
      <c r="R471" s="56">
        <f t="shared" si="161"/>
        <v>25110</v>
      </c>
      <c r="S471" s="56">
        <f t="shared" si="161"/>
        <v>63990</v>
      </c>
      <c r="T471" s="56">
        <f t="shared" si="161"/>
        <v>32070</v>
      </c>
      <c r="U471" s="56">
        <f t="shared" si="161"/>
        <v>59620</v>
      </c>
      <c r="V471" s="56">
        <f t="shared" si="161"/>
        <v>17300</v>
      </c>
      <c r="W471" s="118">
        <f t="shared" si="160"/>
        <v>29.017108352901712</v>
      </c>
      <c r="X471" s="109"/>
      <c r="Y471" s="2"/>
    </row>
    <row r="472" spans="1:26" ht="34.5" customHeight="1" x14ac:dyDescent="0.2">
      <c r="A472" s="109"/>
      <c r="B472" s="58"/>
      <c r="C472" s="44"/>
      <c r="D472" s="44"/>
      <c r="E472" s="44"/>
      <c r="F472" s="44"/>
      <c r="G472" s="45"/>
      <c r="H472" s="52">
        <v>6</v>
      </c>
      <c r="I472" s="52">
        <v>5</v>
      </c>
      <c r="J472" s="52">
        <v>0</v>
      </c>
      <c r="K472" s="51"/>
      <c r="L472" s="52"/>
      <c r="M472" s="52"/>
      <c r="N472" s="51"/>
      <c r="O472" s="52"/>
      <c r="P472" s="55" t="s">
        <v>492</v>
      </c>
      <c r="Q472" s="56">
        <f>SUM(Q440:Q443)</f>
        <v>0</v>
      </c>
      <c r="R472" s="56">
        <f t="shared" ref="R472:V472" si="162">SUM(R440:R443)</f>
        <v>0</v>
      </c>
      <c r="S472" s="56">
        <f t="shared" si="162"/>
        <v>0</v>
      </c>
      <c r="T472" s="56">
        <f t="shared" si="162"/>
        <v>0</v>
      </c>
      <c r="U472" s="56">
        <f t="shared" si="162"/>
        <v>13100</v>
      </c>
      <c r="V472" s="56">
        <f t="shared" si="162"/>
        <v>20</v>
      </c>
      <c r="W472" s="118">
        <f t="shared" si="160"/>
        <v>0.15267175572519084</v>
      </c>
      <c r="X472" s="109"/>
      <c r="Y472" s="2"/>
    </row>
    <row r="473" spans="1:26" ht="34.5" customHeight="1" x14ac:dyDescent="0.2">
      <c r="A473" s="109"/>
      <c r="B473" s="58"/>
      <c r="C473" s="44"/>
      <c r="D473" s="44"/>
      <c r="E473" s="44"/>
      <c r="F473" s="44"/>
      <c r="G473" s="45"/>
      <c r="H473" s="45">
        <v>6</v>
      </c>
      <c r="I473" s="45">
        <v>4</v>
      </c>
      <c r="J473" s="45">
        <v>0</v>
      </c>
      <c r="K473" s="44"/>
      <c r="L473" s="45"/>
      <c r="M473" s="45"/>
      <c r="N473" s="45"/>
      <c r="O473" s="52"/>
      <c r="P473" s="55" t="s">
        <v>501</v>
      </c>
      <c r="Q473" s="56">
        <f t="shared" ref="Q473:V473" si="163">SUM(Q444)</f>
        <v>283810</v>
      </c>
      <c r="R473" s="56">
        <f t="shared" si="163"/>
        <v>345670</v>
      </c>
      <c r="S473" s="56">
        <f t="shared" si="163"/>
        <v>324870</v>
      </c>
      <c r="T473" s="56">
        <f t="shared" si="163"/>
        <v>324870</v>
      </c>
      <c r="U473" s="56">
        <f t="shared" si="163"/>
        <v>353730</v>
      </c>
      <c r="V473" s="56">
        <f t="shared" si="163"/>
        <v>172500</v>
      </c>
      <c r="W473" s="118">
        <f t="shared" si="160"/>
        <v>48.766007972182173</v>
      </c>
      <c r="X473" s="109"/>
      <c r="Y473" s="2"/>
    </row>
    <row r="474" spans="1:26" ht="48" customHeight="1" x14ac:dyDescent="0.2">
      <c r="A474" s="109"/>
      <c r="B474" s="58"/>
      <c r="C474" s="44"/>
      <c r="D474" s="44"/>
      <c r="E474" s="44"/>
      <c r="F474" s="44"/>
      <c r="G474" s="45"/>
      <c r="H474" s="89">
        <v>7</v>
      </c>
      <c r="I474" s="89">
        <v>1</v>
      </c>
      <c r="J474" s="89">
        <v>0</v>
      </c>
      <c r="K474" s="88"/>
      <c r="L474" s="89"/>
      <c r="M474" s="89"/>
      <c r="N474" s="89"/>
      <c r="O474" s="89"/>
      <c r="P474" s="87" t="s">
        <v>493</v>
      </c>
      <c r="Q474" s="56">
        <f t="shared" ref="Q474:V474" si="164">SUM(Q445:Q460)+SUM(Q462)</f>
        <v>355960</v>
      </c>
      <c r="R474" s="56">
        <f t="shared" si="164"/>
        <v>522430</v>
      </c>
      <c r="S474" s="56">
        <f t="shared" si="164"/>
        <v>373000</v>
      </c>
      <c r="T474" s="56">
        <f t="shared" si="164"/>
        <v>51950</v>
      </c>
      <c r="U474" s="56">
        <f t="shared" si="164"/>
        <v>526600</v>
      </c>
      <c r="V474" s="56">
        <f t="shared" si="164"/>
        <v>1320</v>
      </c>
      <c r="W474" s="118">
        <f t="shared" si="160"/>
        <v>0.25066464109380932</v>
      </c>
      <c r="X474" s="109"/>
      <c r="Y474" s="2"/>
    </row>
    <row r="475" spans="1:26" ht="48" customHeight="1" x14ac:dyDescent="0.2">
      <c r="A475" s="109"/>
      <c r="B475" s="58"/>
      <c r="C475" s="44"/>
      <c r="D475" s="44"/>
      <c r="E475" s="44"/>
      <c r="F475" s="44"/>
      <c r="G475" s="45"/>
      <c r="H475" s="112">
        <v>7</v>
      </c>
      <c r="I475" s="112">
        <v>2</v>
      </c>
      <c r="J475" s="112">
        <v>0</v>
      </c>
      <c r="K475" s="111"/>
      <c r="L475" s="112"/>
      <c r="M475" s="112"/>
      <c r="N475" s="112"/>
      <c r="O475" s="112"/>
      <c r="P475" s="87" t="s">
        <v>502</v>
      </c>
      <c r="Q475" s="56">
        <f t="shared" ref="Q475:V475" si="165">SUM(Q461)</f>
        <v>0</v>
      </c>
      <c r="R475" s="56">
        <f t="shared" si="165"/>
        <v>0</v>
      </c>
      <c r="S475" s="56">
        <f t="shared" si="165"/>
        <v>0</v>
      </c>
      <c r="T475" s="56">
        <f t="shared" si="165"/>
        <v>0</v>
      </c>
      <c r="U475" s="56">
        <f t="shared" si="165"/>
        <v>0</v>
      </c>
      <c r="V475" s="56">
        <f t="shared" si="165"/>
        <v>0</v>
      </c>
      <c r="W475" s="118">
        <v>0</v>
      </c>
      <c r="X475" s="109"/>
      <c r="Y475" s="2"/>
    </row>
    <row r="476" spans="1:26" ht="34.5" customHeight="1" x14ac:dyDescent="0.2">
      <c r="A476" s="109"/>
      <c r="B476" s="58"/>
      <c r="C476" s="44"/>
      <c r="D476" s="44"/>
      <c r="E476" s="44"/>
      <c r="F476" s="44"/>
      <c r="G476" s="45"/>
      <c r="H476" s="112">
        <v>8</v>
      </c>
      <c r="I476" s="112">
        <v>2</v>
      </c>
      <c r="J476" s="112">
        <v>0</v>
      </c>
      <c r="K476" s="111"/>
      <c r="L476" s="112"/>
      <c r="M476" s="112"/>
      <c r="N476" s="111"/>
      <c r="O476" s="112"/>
      <c r="P476" s="87" t="s">
        <v>494</v>
      </c>
      <c r="Q476" s="56">
        <f>SUM(Q464:Q467)</f>
        <v>0</v>
      </c>
      <c r="R476" s="56">
        <f t="shared" ref="R476:V476" si="166">SUM(R464:R467)</f>
        <v>0</v>
      </c>
      <c r="S476" s="56">
        <f t="shared" si="166"/>
        <v>0</v>
      </c>
      <c r="T476" s="56">
        <f t="shared" si="166"/>
        <v>0</v>
      </c>
      <c r="U476" s="56">
        <f t="shared" si="166"/>
        <v>0</v>
      </c>
      <c r="V476" s="56">
        <f t="shared" si="166"/>
        <v>0</v>
      </c>
      <c r="W476" s="118">
        <v>0</v>
      </c>
      <c r="X476" s="109"/>
      <c r="Y476" s="2"/>
    </row>
    <row r="477" spans="1:26" x14ac:dyDescent="0.2">
      <c r="A477" s="47"/>
      <c r="B477" s="46"/>
      <c r="C477" s="46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55" t="s">
        <v>325</v>
      </c>
      <c r="Q477" s="59">
        <f t="shared" ref="Q477:V477" si="167">SUM(Q428:Q470)</f>
        <v>835530</v>
      </c>
      <c r="R477" s="59">
        <f t="shared" si="167"/>
        <v>893210</v>
      </c>
      <c r="S477" s="59">
        <f t="shared" si="167"/>
        <v>761860</v>
      </c>
      <c r="T477" s="59">
        <f t="shared" si="167"/>
        <v>408890</v>
      </c>
      <c r="U477" s="59">
        <f t="shared" si="167"/>
        <v>953050</v>
      </c>
      <c r="V477" s="59">
        <f t="shared" si="167"/>
        <v>191140</v>
      </c>
      <c r="W477" s="63">
        <f t="shared" si="160"/>
        <v>20.055610933319343</v>
      </c>
      <c r="X477" s="46"/>
    </row>
    <row r="478" spans="1:26" ht="13.5" thickBot="1" x14ac:dyDescent="0.25">
      <c r="A478" s="60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60"/>
      <c r="Q478" s="11"/>
      <c r="R478" s="11"/>
      <c r="S478" s="11"/>
      <c r="T478" s="11"/>
      <c r="U478" s="11"/>
      <c r="V478" s="11"/>
      <c r="W478" s="11"/>
      <c r="X478" s="11"/>
    </row>
    <row r="479" spans="1:26" ht="13.5" thickBot="1" x14ac:dyDescent="0.25">
      <c r="A479" s="6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47" t="s">
        <v>183</v>
      </c>
      <c r="Q479" s="62">
        <f t="shared" ref="Q479:V479" si="168">SUM(Q428:Q444, Q468:Q470)</f>
        <v>479570</v>
      </c>
      <c r="R479" s="62">
        <f t="shared" si="168"/>
        <v>370780</v>
      </c>
      <c r="S479" s="62">
        <f t="shared" si="168"/>
        <v>388860</v>
      </c>
      <c r="T479" s="62">
        <f t="shared" si="168"/>
        <v>356940</v>
      </c>
      <c r="U479" s="62">
        <f t="shared" si="168"/>
        <v>426450</v>
      </c>
      <c r="V479" s="62">
        <f t="shared" si="168"/>
        <v>189820</v>
      </c>
      <c r="W479" s="63">
        <f t="shared" si="160"/>
        <v>44.511666080431468</v>
      </c>
      <c r="X479" s="46"/>
    </row>
    <row r="480" spans="1:26" ht="13.5" thickBot="1" x14ac:dyDescent="0.25">
      <c r="A480" s="64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47" t="s">
        <v>184</v>
      </c>
      <c r="Q480" s="62">
        <f t="shared" ref="Q480:V480" si="169">SUM(Q445:Q462)</f>
        <v>355960</v>
      </c>
      <c r="R480" s="62">
        <f t="shared" si="169"/>
        <v>522430</v>
      </c>
      <c r="S480" s="62">
        <f t="shared" si="169"/>
        <v>373000</v>
      </c>
      <c r="T480" s="62">
        <f t="shared" si="169"/>
        <v>51950</v>
      </c>
      <c r="U480" s="62">
        <f t="shared" si="169"/>
        <v>526600</v>
      </c>
      <c r="V480" s="62">
        <f t="shared" si="169"/>
        <v>1320</v>
      </c>
      <c r="W480" s="63">
        <f t="shared" si="160"/>
        <v>0.25066464109380932</v>
      </c>
      <c r="X480" s="46"/>
    </row>
    <row r="481" spans="1:24" ht="13.5" thickBot="1" x14ac:dyDescent="0.25">
      <c r="A481" s="113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47" t="s">
        <v>318</v>
      </c>
      <c r="Q481" s="62">
        <f>SUM(Q463:Q467)</f>
        <v>0</v>
      </c>
      <c r="R481" s="62">
        <f>SUM(R463:R467)</f>
        <v>0</v>
      </c>
      <c r="S481" s="62">
        <f>SUM(S463:S467)</f>
        <v>0</v>
      </c>
      <c r="T481" s="62">
        <f t="shared" ref="T481:V481" si="170">SUM(T463:T467)</f>
        <v>0</v>
      </c>
      <c r="U481" s="62">
        <f t="shared" si="170"/>
        <v>0</v>
      </c>
      <c r="V481" s="62">
        <f t="shared" si="170"/>
        <v>0</v>
      </c>
      <c r="W481" s="63">
        <v>0</v>
      </c>
      <c r="X481" s="46"/>
    </row>
    <row r="482" spans="1:24" x14ac:dyDescent="0.2">
      <c r="A482" s="60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60"/>
      <c r="Q482" s="11"/>
      <c r="R482" s="11"/>
      <c r="S482" s="11"/>
      <c r="T482" s="11"/>
      <c r="U482" s="11"/>
      <c r="V482" s="11"/>
      <c r="W482" s="11"/>
      <c r="X482" s="11"/>
    </row>
    <row r="483" spans="1:24" x14ac:dyDescent="0.2">
      <c r="A483" s="60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60"/>
      <c r="Q483" s="11"/>
      <c r="R483" s="11"/>
      <c r="S483" s="11"/>
      <c r="T483" s="11"/>
      <c r="U483" s="11"/>
      <c r="V483" s="11"/>
      <c r="W483" s="11"/>
      <c r="X483" s="11"/>
    </row>
    <row r="484" spans="1:24" ht="13.5" thickBot="1" x14ac:dyDescent="0.25">
      <c r="A484" s="60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60"/>
      <c r="Q484" s="11"/>
      <c r="R484" s="11"/>
      <c r="S484" s="11"/>
      <c r="T484" s="11"/>
      <c r="U484" s="11"/>
      <c r="V484" s="11"/>
      <c r="W484" s="11"/>
      <c r="X484" s="11"/>
    </row>
    <row r="485" spans="1:24" x14ac:dyDescent="0.2">
      <c r="A485" s="60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39" t="s">
        <v>52</v>
      </c>
      <c r="Q485" s="140">
        <f t="shared" ref="Q485:V485" si="171">Q249+Q261+Q277-Q267+Q287</f>
        <v>1353190</v>
      </c>
      <c r="R485" s="140">
        <f t="shared" si="171"/>
        <v>1771630</v>
      </c>
      <c r="S485" s="140">
        <f t="shared" si="171"/>
        <v>1877180</v>
      </c>
      <c r="T485" s="140">
        <f t="shared" si="171"/>
        <v>2044870</v>
      </c>
      <c r="U485" s="140">
        <f>U249+U261+U277-U267+U287</f>
        <v>2122770</v>
      </c>
      <c r="V485" s="140">
        <f t="shared" si="171"/>
        <v>1183980</v>
      </c>
      <c r="W485" s="140">
        <f>V485/U485*100</f>
        <v>55.775237072315889</v>
      </c>
      <c r="X485" s="60"/>
    </row>
    <row r="486" spans="1:24" x14ac:dyDescent="0.2">
      <c r="A486" s="60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41" t="s">
        <v>53</v>
      </c>
      <c r="Q486" s="142">
        <f t="shared" ref="Q486:V486" si="172">Q23+Q37+Q46+Q65+Q100+Q109+Q143+Q155+Q165+Q199+Q211+Q237+Q249+Q261+Q277+Q287+Q310+Q323+Q333+Q383+Q422+Q479</f>
        <v>2953720</v>
      </c>
      <c r="R486" s="142">
        <f t="shared" si="172"/>
        <v>3416310</v>
      </c>
      <c r="S486" s="142">
        <f t="shared" si="172"/>
        <v>3749250</v>
      </c>
      <c r="T486" s="142">
        <f t="shared" si="172"/>
        <v>3725500</v>
      </c>
      <c r="U486" s="142">
        <f>U23+U37+U46+U65+U100+U109+U143+U155+U165+U199+U211+U237+U249+U261+U277+U287+U310+U323+U333+U383+U422+U479</f>
        <v>4006960</v>
      </c>
      <c r="V486" s="142">
        <f t="shared" si="172"/>
        <v>1998580</v>
      </c>
      <c r="W486" s="142">
        <f>V486/U486*100</f>
        <v>49.877712779763215</v>
      </c>
      <c r="X486" s="11"/>
    </row>
    <row r="487" spans="1:24" ht="45" x14ac:dyDescent="0.2">
      <c r="A487" s="60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43" t="s">
        <v>97</v>
      </c>
      <c r="Q487" s="144">
        <f t="shared" ref="Q487:V487" si="173">Q249</f>
        <v>849740</v>
      </c>
      <c r="R487" s="144">
        <f t="shared" si="173"/>
        <v>1183730</v>
      </c>
      <c r="S487" s="144">
        <f t="shared" si="173"/>
        <v>1257000</v>
      </c>
      <c r="T487" s="144">
        <f t="shared" si="173"/>
        <v>1424690</v>
      </c>
      <c r="U487" s="144">
        <f t="shared" si="173"/>
        <v>1520630</v>
      </c>
      <c r="V487" s="144">
        <f t="shared" si="173"/>
        <v>882520</v>
      </c>
      <c r="W487" s="144">
        <f>V487/U487*100</f>
        <v>58.03647172553481</v>
      </c>
      <c r="X487" s="60" t="s">
        <v>453</v>
      </c>
    </row>
    <row r="488" spans="1:24" ht="23.25" thickBot="1" x14ac:dyDescent="0.25">
      <c r="A488" s="60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45" t="s">
        <v>98</v>
      </c>
      <c r="Q488" s="146"/>
      <c r="R488" s="146"/>
      <c r="S488" s="146"/>
      <c r="T488" s="146"/>
      <c r="U488" s="146"/>
      <c r="V488" s="146"/>
      <c r="W488" s="146"/>
      <c r="X488" s="11"/>
    </row>
    <row r="489" spans="1:24" x14ac:dyDescent="0.2">
      <c r="A489" s="60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47" t="s">
        <v>54</v>
      </c>
      <c r="Q489" s="140">
        <f t="shared" ref="Q489:V489" si="174">Q24+Q38+Q47+Q66+Q101+Q110+Q144+Q156+Q166+Q200+Q212+Q238+Q239+Q250+Q262+Q278+Q279+Q288+Q311+Q324+Q334+Q384+Q385+Q423+Q480+Q481</f>
        <v>1149790</v>
      </c>
      <c r="R489" s="140">
        <f t="shared" si="174"/>
        <v>3028890</v>
      </c>
      <c r="S489" s="140">
        <f t="shared" si="174"/>
        <v>2431450</v>
      </c>
      <c r="T489" s="140">
        <f t="shared" si="174"/>
        <v>1825360</v>
      </c>
      <c r="U489" s="140">
        <f>U24+U38+U47+U66+U101+U110+U144+U156+U166+U200+U212+U238+U239+U250+U262+U278+U279+U288+U311+U324+U334+U384+U385+U423+U480+U481</f>
        <v>4256640</v>
      </c>
      <c r="V489" s="140">
        <f t="shared" si="174"/>
        <v>141460</v>
      </c>
      <c r="W489" s="140">
        <f>V489/U489*100</f>
        <v>3.3232784543677645</v>
      </c>
      <c r="X489" s="11"/>
    </row>
    <row r="490" spans="1:24" ht="23.25" thickBot="1" x14ac:dyDescent="0.25">
      <c r="A490" s="60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48" t="s">
        <v>98</v>
      </c>
      <c r="Q490" s="146">
        <f t="shared" ref="Q490:V490" si="175">Q228+Q229+Q269+Q348+Q349+Q350+Q463+Q464+Q465+Q466+Q467</f>
        <v>71770</v>
      </c>
      <c r="R490" s="146">
        <f t="shared" si="175"/>
        <v>72420</v>
      </c>
      <c r="S490" s="146">
        <f t="shared" si="175"/>
        <v>1038170</v>
      </c>
      <c r="T490" s="146">
        <f t="shared" si="175"/>
        <v>1023060</v>
      </c>
      <c r="U490" s="146">
        <f t="shared" si="175"/>
        <v>262550</v>
      </c>
      <c r="V490" s="146">
        <f t="shared" si="175"/>
        <v>36820</v>
      </c>
      <c r="W490" s="146">
        <f>V490/U490*100</f>
        <v>14.02399542944201</v>
      </c>
      <c r="X490" s="11"/>
    </row>
    <row r="491" spans="1:24" ht="13.5" thickBot="1" x14ac:dyDescent="0.25">
      <c r="A491" s="60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60"/>
      <c r="Q491" s="11"/>
      <c r="R491" s="11"/>
      <c r="S491" s="11"/>
      <c r="T491" s="11"/>
      <c r="U491" s="11"/>
      <c r="V491" s="11"/>
      <c r="W491" s="11"/>
      <c r="X491" s="11"/>
    </row>
    <row r="492" spans="1:24" ht="13.5" thickBot="1" x14ac:dyDescent="0.25">
      <c r="A492" s="60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20" t="s">
        <v>51</v>
      </c>
      <c r="Q492" s="149">
        <f t="shared" ref="Q492:V492" si="176">SUM(Q486,Q489)</f>
        <v>4103510</v>
      </c>
      <c r="R492" s="149">
        <f t="shared" si="176"/>
        <v>6445200</v>
      </c>
      <c r="S492" s="149">
        <f t="shared" si="176"/>
        <v>6180700</v>
      </c>
      <c r="T492" s="149">
        <f t="shared" si="176"/>
        <v>5550860</v>
      </c>
      <c r="U492" s="149">
        <f t="shared" si="176"/>
        <v>8263600</v>
      </c>
      <c r="V492" s="149">
        <f t="shared" si="176"/>
        <v>2140040</v>
      </c>
      <c r="W492" s="149">
        <f>V492/U492*100</f>
        <v>25.897187666392373</v>
      </c>
      <c r="X492" s="11"/>
    </row>
    <row r="493" spans="1:24" ht="13.5" thickBot="1" x14ac:dyDescent="0.25">
      <c r="A493" s="60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60"/>
      <c r="Q493" s="11"/>
      <c r="R493" s="11"/>
      <c r="S493" s="11"/>
      <c r="T493" s="11"/>
      <c r="U493" s="11"/>
      <c r="V493" s="11"/>
      <c r="W493" s="11"/>
      <c r="X493" s="11"/>
    </row>
    <row r="494" spans="1:24" ht="13.5" thickBot="1" x14ac:dyDescent="0.25">
      <c r="A494" s="6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47" t="s">
        <v>183</v>
      </c>
      <c r="Q494" s="11"/>
      <c r="R494" s="11"/>
      <c r="S494" s="11"/>
      <c r="T494" s="11"/>
      <c r="U494" s="11"/>
      <c r="V494" s="11"/>
      <c r="W494" s="11"/>
      <c r="X494" s="11"/>
    </row>
    <row r="495" spans="1:24" ht="13.5" thickBot="1" x14ac:dyDescent="0.25">
      <c r="A495" s="64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47" t="s">
        <v>184</v>
      </c>
      <c r="Q495" s="11"/>
      <c r="R495" s="11"/>
      <c r="S495" s="11"/>
      <c r="T495" s="11"/>
      <c r="U495" s="11"/>
      <c r="V495" s="11"/>
      <c r="W495" s="11"/>
      <c r="X495" s="11"/>
    </row>
    <row r="496" spans="1:24" x14ac:dyDescent="0.2">
      <c r="A496" s="60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</row>
    <row r="497" spans="1:24" x14ac:dyDescent="0.2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50">
        <v>45913</v>
      </c>
      <c r="Q497" s="11"/>
      <c r="R497" s="11"/>
      <c r="S497" s="11"/>
      <c r="T497" s="11"/>
      <c r="U497" s="11"/>
      <c r="V497" s="11"/>
      <c r="W497" s="11"/>
      <c r="X497" s="11"/>
    </row>
    <row r="498" spans="1:24" ht="22.5" x14ac:dyDescent="0.2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60" t="s">
        <v>230</v>
      </c>
      <c r="Q498" s="11"/>
      <c r="R498" s="11"/>
      <c r="S498" s="11"/>
      <c r="T498" s="11"/>
      <c r="U498" s="11"/>
      <c r="V498" s="11"/>
      <c r="W498" s="151" t="s">
        <v>476</v>
      </c>
      <c r="X498" s="11"/>
    </row>
    <row r="499" spans="1:24" x14ac:dyDescent="0.2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60"/>
      <c r="Q499" s="11"/>
      <c r="R499" s="11"/>
      <c r="S499" s="11"/>
      <c r="T499" s="11"/>
      <c r="U499" s="11"/>
      <c r="V499" s="11"/>
      <c r="W499" s="151" t="s">
        <v>224</v>
      </c>
      <c r="X499" s="11"/>
    </row>
    <row r="500" spans="1:24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8">
        <v>45685</v>
      </c>
      <c r="R501" s="5"/>
      <c r="S501" s="8"/>
      <c r="T501" s="8"/>
      <c r="U501" s="5"/>
      <c r="V501" s="5"/>
      <c r="W501" s="5"/>
      <c r="X501" s="5"/>
    </row>
    <row r="502" spans="1:24" x14ac:dyDescent="0.2">
      <c r="P502" s="9"/>
    </row>
  </sheetData>
  <sheetProtection algorithmName="SHA-512" hashValue="CnKaD6T2OjAJu1lcYsSSzakG2Mo7Ma0DAGK7X/3rrgIbkk7N4B3MClmtvtMBJF46zYm3d4YgZLmBNZUzr8JqTA==" saltValue="YnIjZasfqdAIAV1X6uiE3A==" spinCount="100000" sheet="1"/>
  <mergeCells count="2">
    <mergeCell ref="AD54:AH54"/>
    <mergeCell ref="Z71:AB71"/>
  </mergeCells>
  <pageMargins left="0.19685039370078741" right="0.19685039370078741" top="0.74803149606299213" bottom="0.74803149606299213" header="0.31496062992125984" footer="0.31496062992125984"/>
  <pageSetup paperSize="9" scale="70" orientation="landscape" r:id="rId1"/>
  <headerFooter>
    <oddFooter>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Sumár podpr-výdav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urbanovic</dc:creator>
  <cp:lastModifiedBy>Prednosta MČ Bratislava-Rusovce</cp:lastModifiedBy>
  <cp:lastPrinted>2025-09-06T13:37:36Z</cp:lastPrinted>
  <dcterms:created xsi:type="dcterms:W3CDTF">2005-01-27T16:25:23Z</dcterms:created>
  <dcterms:modified xsi:type="dcterms:W3CDTF">2025-09-17T08:11:50Z</dcterms:modified>
</cp:coreProperties>
</file>