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novic\Desktop\VEREJNÉ OBSTARÁVANIE\VO_2018\Rekonštrukcia technologických zariadení v kuchyni MÚ\PD\AST\"/>
    </mc:Choice>
  </mc:AlternateContent>
  <bookViews>
    <workbookView xWindow="-15" yWindow="-15" windowWidth="12615" windowHeight="12345"/>
  </bookViews>
  <sheets>
    <sheet name="Kryci list" sheetId="3" r:id="rId1"/>
    <sheet name="Rekapitulacia" sheetId="4" r:id="rId2"/>
    <sheet name="Prehlad" sheetId="5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Rekapitulacia!$A:$F</definedName>
  </definedNames>
  <calcPr calcId="152511"/>
</workbook>
</file>

<file path=xl/calcChain.xml><?xml version="1.0" encoding="utf-8"?>
<calcChain xmlns="http://schemas.openxmlformats.org/spreadsheetml/2006/main">
  <c r="L25" i="3" l="1"/>
  <c r="M25" i="3" s="1"/>
  <c r="W67" i="5"/>
  <c r="G19" i="4" s="1"/>
  <c r="N67" i="5"/>
  <c r="F19" i="4" s="1"/>
  <c r="I67" i="5"/>
  <c r="C19" i="4" s="1"/>
  <c r="L65" i="5"/>
  <c r="L67" i="5" s="1"/>
  <c r="E19" i="4" s="1"/>
  <c r="J65" i="5"/>
  <c r="H65" i="5"/>
  <c r="L64" i="5"/>
  <c r="J64" i="5"/>
  <c r="H64" i="5"/>
  <c r="J63" i="5"/>
  <c r="H63" i="5"/>
  <c r="C18" i="4"/>
  <c r="W60" i="5"/>
  <c r="G18" i="4" s="1"/>
  <c r="N60" i="5"/>
  <c r="F18" i="4" s="1"/>
  <c r="I60" i="5"/>
  <c r="L59" i="5"/>
  <c r="J59" i="5"/>
  <c r="H59" i="5"/>
  <c r="L58" i="5"/>
  <c r="J58" i="5"/>
  <c r="H58" i="5"/>
  <c r="J56" i="5"/>
  <c r="H56" i="5"/>
  <c r="W53" i="5"/>
  <c r="G17" i="4" s="1"/>
  <c r="N53" i="5"/>
  <c r="F17" i="4" s="1"/>
  <c r="J52" i="5"/>
  <c r="H52" i="5"/>
  <c r="L50" i="5"/>
  <c r="J50" i="5"/>
  <c r="I50" i="5"/>
  <c r="L49" i="5"/>
  <c r="J49" i="5"/>
  <c r="H49" i="5"/>
  <c r="L47" i="5"/>
  <c r="J47" i="5"/>
  <c r="I47" i="5"/>
  <c r="L45" i="5"/>
  <c r="J45" i="5"/>
  <c r="H45" i="5"/>
  <c r="H53" i="5" s="1"/>
  <c r="B17" i="4" s="1"/>
  <c r="W42" i="5"/>
  <c r="W69" i="5" s="1"/>
  <c r="G20" i="4" s="1"/>
  <c r="N42" i="5"/>
  <c r="F16" i="4" s="1"/>
  <c r="L42" i="5"/>
  <c r="E16" i="4" s="1"/>
  <c r="I42" i="5"/>
  <c r="C16" i="4" s="1"/>
  <c r="J41" i="5"/>
  <c r="H41" i="5"/>
  <c r="J40" i="5"/>
  <c r="H40" i="5"/>
  <c r="W34" i="5"/>
  <c r="G13" i="4" s="1"/>
  <c r="I34" i="5"/>
  <c r="C13" i="4" s="1"/>
  <c r="J33" i="5"/>
  <c r="H33" i="5"/>
  <c r="J32" i="5"/>
  <c r="H32" i="5"/>
  <c r="J31" i="5"/>
  <c r="H31" i="5"/>
  <c r="J30" i="5"/>
  <c r="H30" i="5"/>
  <c r="J29" i="5"/>
  <c r="H29" i="5"/>
  <c r="J28" i="5"/>
  <c r="H28" i="5"/>
  <c r="J27" i="5"/>
  <c r="H27" i="5"/>
  <c r="J26" i="5"/>
  <c r="H26" i="5"/>
  <c r="N25" i="5"/>
  <c r="J25" i="5"/>
  <c r="H25" i="5"/>
  <c r="N23" i="5"/>
  <c r="N34" i="5" s="1"/>
  <c r="F13" i="4" s="1"/>
  <c r="J23" i="5"/>
  <c r="H23" i="5"/>
  <c r="L22" i="5"/>
  <c r="L34" i="5" s="1"/>
  <c r="E13" i="4" s="1"/>
  <c r="J22" i="5"/>
  <c r="H22" i="5"/>
  <c r="W19" i="5"/>
  <c r="W36" i="5" s="1"/>
  <c r="N19" i="5"/>
  <c r="I19" i="5"/>
  <c r="I36" i="5" s="1"/>
  <c r="E11" i="3" s="1"/>
  <c r="L18" i="5"/>
  <c r="J18" i="5"/>
  <c r="H18" i="5"/>
  <c r="L17" i="5"/>
  <c r="J17" i="5"/>
  <c r="H17" i="5"/>
  <c r="L15" i="5"/>
  <c r="J15" i="5"/>
  <c r="H15" i="5"/>
  <c r="L14" i="5"/>
  <c r="L19" i="5" s="1"/>
  <c r="J14" i="5"/>
  <c r="H14" i="5"/>
  <c r="H1" i="3"/>
  <c r="F8" i="3"/>
  <c r="I8" i="3"/>
  <c r="M8" i="3"/>
  <c r="F9" i="3"/>
  <c r="I9" i="3"/>
  <c r="M9" i="3"/>
  <c r="F13" i="3"/>
  <c r="F14" i="3"/>
  <c r="I15" i="3"/>
  <c r="M15" i="3"/>
  <c r="M21" i="3"/>
  <c r="D8" i="5"/>
  <c r="B8" i="4"/>
  <c r="G12" i="4" l="1"/>
  <c r="C12" i="4"/>
  <c r="J53" i="5"/>
  <c r="L53" i="5"/>
  <c r="E17" i="4" s="1"/>
  <c r="H60" i="5"/>
  <c r="B18" i="4" s="1"/>
  <c r="L60" i="5"/>
  <c r="E18" i="4" s="1"/>
  <c r="H67" i="5"/>
  <c r="B19" i="4" s="1"/>
  <c r="H42" i="5"/>
  <c r="H69" i="5" s="1"/>
  <c r="J42" i="5"/>
  <c r="J67" i="5"/>
  <c r="E67" i="5" s="1"/>
  <c r="J34" i="5"/>
  <c r="D13" i="4" s="1"/>
  <c r="H19" i="5"/>
  <c r="J19" i="5"/>
  <c r="D12" i="4" s="1"/>
  <c r="H34" i="5"/>
  <c r="B13" i="4" s="1"/>
  <c r="I53" i="5"/>
  <c r="C17" i="4" s="1"/>
  <c r="J60" i="5"/>
  <c r="D18" i="4" s="1"/>
  <c r="L36" i="5"/>
  <c r="E12" i="4"/>
  <c r="D17" i="4"/>
  <c r="E53" i="5"/>
  <c r="W71" i="5"/>
  <c r="G23" i="4" s="1"/>
  <c r="G14" i="4"/>
  <c r="B12" i="4"/>
  <c r="J36" i="5"/>
  <c r="L69" i="5"/>
  <c r="E20" i="4" s="1"/>
  <c r="E60" i="5"/>
  <c r="N36" i="5"/>
  <c r="F12" i="4"/>
  <c r="C14" i="4"/>
  <c r="N69" i="5"/>
  <c r="F20" i="4" s="1"/>
  <c r="G16" i="4"/>
  <c r="D19" i="4" l="1"/>
  <c r="J69" i="5"/>
  <c r="B16" i="4"/>
  <c r="D16" i="4"/>
  <c r="E42" i="5"/>
  <c r="E19" i="5"/>
  <c r="H36" i="5"/>
  <c r="E34" i="5"/>
  <c r="I69" i="5"/>
  <c r="F14" i="4"/>
  <c r="N71" i="5"/>
  <c r="F23" i="4" s="1"/>
  <c r="B14" i="4"/>
  <c r="D11" i="3"/>
  <c r="H71" i="5"/>
  <c r="B23" i="4" s="1"/>
  <c r="J71" i="5"/>
  <c r="D14" i="4"/>
  <c r="E36" i="5"/>
  <c r="D12" i="3"/>
  <c r="B20" i="4"/>
  <c r="D20" i="4"/>
  <c r="E69" i="5"/>
  <c r="L71" i="5"/>
  <c r="E23" i="4" s="1"/>
  <c r="E14" i="4"/>
  <c r="E12" i="3" l="1"/>
  <c r="E15" i="3" s="1"/>
  <c r="C20" i="4"/>
  <c r="I71" i="5"/>
  <c r="C23" i="4" s="1"/>
  <c r="F12" i="3"/>
  <c r="D15" i="3"/>
  <c r="F11" i="3"/>
  <c r="F15" i="3" s="1"/>
  <c r="M23" i="3" s="1"/>
  <c r="L24" i="3" s="1"/>
  <c r="M24" i="3" s="1"/>
  <c r="D23" i="4"/>
  <c r="E71" i="5"/>
  <c r="M26" i="3" l="1"/>
</calcChain>
</file>

<file path=xl/sharedStrings.xml><?xml version="1.0" encoding="utf-8"?>
<sst xmlns="http://schemas.openxmlformats.org/spreadsheetml/2006/main" count="480" uniqueCount="262">
  <si>
    <t>a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</si>
  <si>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</si>
  <si>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</si>
  <si>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</si>
  <si>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</si>
  <si>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</si>
  <si>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</si>
  <si>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</si>
  <si>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Miesto:</t>
  </si>
  <si>
    <t>Rozpočet:</t>
  </si>
  <si>
    <t>Rozpočet</t>
  </si>
  <si>
    <t>Krycí list rozpočtu v</t>
  </si>
  <si>
    <t>EUR</t>
  </si>
  <si>
    <t>Spracoval: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</si>
  <si>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</si>
  <si>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</si>
  <si>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</si>
  <si>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</si>
  <si>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</si>
  <si>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</si>
  <si>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</si>
  <si>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</si>
  <si>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 xml:space="preserve"> Odberateľ:</t>
  </si>
  <si>
    <t>IČO:</t>
  </si>
  <si>
    <t>DIČ:</t>
  </si>
  <si>
    <t>VF</t>
  </si>
  <si>
    <t xml:space="preserve"> Dodávateľ:</t>
  </si>
  <si>
    <t xml:space="preserve"> Projektant: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</si>
  <si>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</si>
  <si>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</si>
  <si>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</si>
  <si>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</si>
  <si>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</si>
  <si>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</si>
  <si>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</si>
  <si>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</si>
  <si>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</si>
  <si>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</si>
  <si>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</si>
  <si>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</si>
  <si>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</si>
  <si>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</si>
  <si>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</si>
  <si>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</si>
  <si>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</si>
  <si>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</si>
  <si>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</si>
  <si>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</si>
  <si>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</si>
  <si>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</si>
  <si>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</si>
  <si>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</si>
  <si>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</si>
  <si>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</si>
  <si>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</si>
  <si>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</si>
  <si>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</si>
  <si>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</si>
  <si>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</si>
  <si>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Projektant: 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</si>
  <si>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</si>
  <si>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</si>
  <si>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</si>
  <si>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</si>
  <si>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</si>
  <si>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</si>
  <si>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</si>
  <si>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</si>
  <si>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</si>
  <si>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</si>
  <si>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</si>
  <si>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</si>
  <si>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</si>
  <si>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</si>
  <si>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</si>
  <si>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</si>
  <si>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</si>
  <si>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</si>
  <si>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</si>
  <si>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</si>
  <si>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</si>
  <si>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</si>
  <si>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</si>
  <si>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</si>
  <si>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</si>
  <si>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</si>
  <si>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</si>
  <si>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</si>
  <si>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</si>
  <si>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</si>
  <si>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</si>
  <si>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</si>
  <si>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</si>
  <si>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</si>
  <si>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</si>
  <si>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</si>
  <si>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</si>
  <si>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</si>
  <si>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</si>
  <si>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</si>
  <si>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</si>
  <si>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</si>
  <si>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</si>
  <si>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</si>
  <si>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Mestská časť Bratislava - Rusovce</t>
  </si>
  <si>
    <t xml:space="preserve">Spracoval: Ing.Dana Urbanová                       </t>
  </si>
  <si>
    <t xml:space="preserve">JKSO : </t>
  </si>
  <si>
    <t>Stavba : Mestská časť Bratislava - Rusovce</t>
  </si>
  <si>
    <t>Objekt : Rekonštrukcia technologických zariadení v kuchyni MÚ</t>
  </si>
  <si>
    <t xml:space="preserve"> Stavba : Mestská časť Bratislava - Rusovce</t>
  </si>
  <si>
    <t>Rusovce</t>
  </si>
  <si>
    <t xml:space="preserve"> Objekt : Rekonštrukcia technologických zariadení v kuchyni MÚ</t>
  </si>
  <si>
    <t>JKSO :</t>
  </si>
  <si>
    <t>Ing.Dana Urbanová</t>
  </si>
  <si>
    <t>Mestská časť Bratislava - Rusovce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</si>
  <si>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</si>
  <si>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</si>
  <si>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</si>
  <si>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</si>
  <si>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</si>
  <si>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</si>
  <si>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</si>
  <si>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</si>
  <si>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</si>
  <si>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</si>
  <si>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</si>
  <si>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</si>
  <si>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PRÁCE A DODÁVKY HSV</t>
  </si>
  <si>
    <t>6 - ÚPRAVY POVRCHOV, PODLAHY, VÝPLNE</t>
  </si>
  <si>
    <t>014</t>
  </si>
  <si>
    <t xml:space="preserve">61142-1231   </t>
  </si>
  <si>
    <t xml:space="preserve">Oprava vápennej omietky stropov a klenieb štukových 5-10%                                                               </t>
  </si>
  <si>
    <t xml:space="preserve">m2      </t>
  </si>
  <si>
    <t xml:space="preserve">                    </t>
  </si>
  <si>
    <t>45.41.10</t>
  </si>
  <si>
    <t xml:space="preserve">1301040300821       </t>
  </si>
  <si>
    <t xml:space="preserve">61242-1331   </t>
  </si>
  <si>
    <t xml:space="preserve">Oprava vnútorných vápenných omietok stien štukových 10-30%                                                              </t>
  </si>
  <si>
    <t xml:space="preserve">1303040300821       </t>
  </si>
  <si>
    <t>12,26*3,215-0,8*1,97-1,175*1,715+(1,172+1,715*2)*0,35 =   37.435</t>
  </si>
  <si>
    <t>011</t>
  </si>
  <si>
    <t xml:space="preserve">63247-7005   </t>
  </si>
  <si>
    <t xml:space="preserve">Nivelačná stierka podlahová hrúbky do 5 mm                                                                              </t>
  </si>
  <si>
    <t>45.25.32</t>
  </si>
  <si>
    <t xml:space="preserve">1402094600005       </t>
  </si>
  <si>
    <t xml:space="preserve">63247-7010   </t>
  </si>
  <si>
    <t xml:space="preserve">Penetrácia podkladu Betonkontakt, zvýšenie priľnavosti náterom                                                          </t>
  </si>
  <si>
    <t xml:space="preserve">6 - ÚPRAVY POVRCHOV, PODLAHY, VÝPLNE  spolu: </t>
  </si>
  <si>
    <t>9 - OSTATNÉ KONŠTRUKCIE A PRÁCE</t>
  </si>
  <si>
    <t xml:space="preserve">95290-1111   </t>
  </si>
  <si>
    <t xml:space="preserve">Vyčistenie budov byt. alebo občian. výstavby pri výške podlažia do 4 m                                                  </t>
  </si>
  <si>
    <t>45.45.13</t>
  </si>
  <si>
    <t xml:space="preserve">1226032500051       </t>
  </si>
  <si>
    <t>013</t>
  </si>
  <si>
    <t xml:space="preserve">96508-1712   </t>
  </si>
  <si>
    <t xml:space="preserve">Búranie dlažieb xylolit. alebo keram. hr. do 1 cm do 1 m2 - sokle                                                       </t>
  </si>
  <si>
    <t>45.11.11</t>
  </si>
  <si>
    <t xml:space="preserve">050105080000        </t>
  </si>
  <si>
    <t>(12,26-0,8)*0,1 =   1.146</t>
  </si>
  <si>
    <t xml:space="preserve">96508-1713   </t>
  </si>
  <si>
    <t xml:space="preserve">Búranie dlažieb xylolit. alebo keram. hr. do 1 cm nad 1 m2                                                              </t>
  </si>
  <si>
    <t xml:space="preserve">0501050800002       </t>
  </si>
  <si>
    <t xml:space="preserve">96806-1125   </t>
  </si>
  <si>
    <t xml:space="preserve">Vyvesenie alebo zavesenie drev. krídiel dvier do 2 m2                                                                   </t>
  </si>
  <si>
    <t xml:space="preserve">kus     </t>
  </si>
  <si>
    <t xml:space="preserve">0502070600003       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</si>
  <si>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</si>
  <si>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</si>
  <si>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t       </t>
  </si>
  <si>
    <t xml:space="preserve">0508020002001       </t>
  </si>
  <si>
    <t xml:space="preserve">97908-1121   </t>
  </si>
  <si>
    <t xml:space="preserve">Odvoz sute a vybúraných hmôt na skládku každý ďalší 1 km                                                                </t>
  </si>
  <si>
    <t xml:space="preserve">0508020002002       </t>
  </si>
  <si>
    <t>002</t>
  </si>
  <si>
    <t xml:space="preserve">97908-7311   </t>
  </si>
  <si>
    <t xml:space="preserve">Vodor. premiestnenie sute k miestu nakládky nosením do 10 m                                                             </t>
  </si>
  <si>
    <t xml:space="preserve">0508038801001       </t>
  </si>
  <si>
    <t xml:space="preserve">97908-7391   </t>
  </si>
  <si>
    <t xml:space="preserve">Príplatok za ďalších 10 m premiestnenia sute                                                                            </t>
  </si>
  <si>
    <t xml:space="preserve">0508038             </t>
  </si>
  <si>
    <t xml:space="preserve">97908-8213   </t>
  </si>
  <si>
    <t xml:space="preserve">Nakladanie sute a vybúraných hmôt ručne na dopravný prostriedok                                                         </t>
  </si>
  <si>
    <t xml:space="preserve">050803              </t>
  </si>
  <si>
    <t xml:space="preserve">97913-1409   </t>
  </si>
  <si>
    <t xml:space="preserve">Poplatok za ulož.a znešk.staveb.sute na vymedzených skládkach "O"-ostatný odpad                                         </t>
  </si>
  <si>
    <t xml:space="preserve">99928-1111   </t>
  </si>
  <si>
    <t xml:space="preserve">Presun hmôt pre opravy v objektoch výšky do 25 m                                                                        </t>
  </si>
  <si>
    <t xml:space="preserve">121603              </t>
  </si>
  <si>
    <t xml:space="preserve">9 - OSTATNÉ KONŠTRUKCIE A PRÁCE  spolu: </t>
  </si>
  <si>
    <t xml:space="preserve">PRÁCE A DODÁVKY HSV  spolu: </t>
  </si>
  <si>
    <t>PRÁCE A DODÁVKY PSV</t>
  </si>
  <si>
    <t>766 - Konštrukcie stolárske</t>
  </si>
  <si>
    <t>766</t>
  </si>
  <si>
    <t xml:space="preserve">76666-1112   </t>
  </si>
  <si>
    <t xml:space="preserve">Montáž dvier kompl. otvár. do zárubne 1-krídl. do 0,8m                                                                  </t>
  </si>
  <si>
    <t>I</t>
  </si>
  <si>
    <t>45.42.11</t>
  </si>
  <si>
    <t xml:space="preserve">660501              </t>
  </si>
  <si>
    <t xml:space="preserve">99876-6201   </t>
  </si>
  <si>
    <t xml:space="preserve">Presun hmôt pre konštr. stolárske v objektoch výšky do 6 m                                                              </t>
  </si>
  <si>
    <t xml:space="preserve">%       </t>
  </si>
  <si>
    <t>45.42.13</t>
  </si>
  <si>
    <t xml:space="preserve">6699660001601       </t>
  </si>
  <si>
    <t xml:space="preserve">766 - Konštrukcie stolárske  spolu: </t>
  </si>
  <si>
    <t>771 - Podlahy z dlaždíc  keramických</t>
  </si>
  <si>
    <t>771</t>
  </si>
  <si>
    <t xml:space="preserve">77147-4112   </t>
  </si>
  <si>
    <t xml:space="preserve">Montáž soklov keram.rovných do flexib.lep.do 9cm                                                                        </t>
  </si>
  <si>
    <t xml:space="preserve">m       </t>
  </si>
  <si>
    <t>45.43.12</t>
  </si>
  <si>
    <t xml:space="preserve">71010303            </t>
  </si>
  <si>
    <t>12,26-0,8 =   11.460</t>
  </si>
  <si>
    <t>MAT</t>
  </si>
  <si>
    <t xml:space="preserve">592 473600   </t>
  </si>
  <si>
    <t xml:space="preserve">Soklovky keramické v.70 mm                                                                                              </t>
  </si>
  <si>
    <t>26.61.11</t>
  </si>
  <si>
    <t>11,460*1,05 =   12.033</t>
  </si>
  <si>
    <t xml:space="preserve">77157-5109   </t>
  </si>
  <si>
    <t xml:space="preserve">Montáž podláh z dlaždíc keramických do tmelu                                                                            </t>
  </si>
  <si>
    <t xml:space="preserve">7101010202014       </t>
  </si>
  <si>
    <t xml:space="preserve">597 635600   </t>
  </si>
  <si>
    <t xml:space="preserve">Dlažba keramická protišmyk.                                                                                             </t>
  </si>
  <si>
    <t>26.30.10</t>
  </si>
  <si>
    <t>9,060*1,1 =   9.966</t>
  </si>
  <si>
    <t xml:space="preserve">99877-1201   </t>
  </si>
  <si>
    <t xml:space="preserve">Presun hmôt pre podlahy z dlaždíc v objektoch výšky do 6 m                                                              </t>
  </si>
  <si>
    <t xml:space="preserve">7199710             </t>
  </si>
  <si>
    <t xml:space="preserve">771 - Podlahy z dlaždíc  keramických  spolu: </t>
  </si>
  <si>
    <t>783 - Nátery</t>
  </si>
  <si>
    <t>783</t>
  </si>
  <si>
    <t xml:space="preserve">78320-1811   </t>
  </si>
  <si>
    <t xml:space="preserve">Odstránenie náterov z kov. stav. doplnk. konštr. oškrabaním - zárubne                                                   </t>
  </si>
  <si>
    <t xml:space="preserve">8401029000801       </t>
  </si>
  <si>
    <t>(0,8+1,97*2)*0,25 =   1.185</t>
  </si>
  <si>
    <t xml:space="preserve">78322-2100   </t>
  </si>
  <si>
    <t xml:space="preserve">Nátery kov. stav. doplnk. konštr. syntet. dvojnásobné - zárubne                                                         </t>
  </si>
  <si>
    <t>45.44.21</t>
  </si>
  <si>
    <t xml:space="preserve">8401020203001       </t>
  </si>
  <si>
    <t xml:space="preserve">78322-6100   </t>
  </si>
  <si>
    <t xml:space="preserve">Nátery kov. stav. doplnk. konštr. syntet. základné - zárubne                                                            </t>
  </si>
  <si>
    <t xml:space="preserve">8401020201001       </t>
  </si>
  <si>
    <t xml:space="preserve">783 - Nátery  spolu: </t>
  </si>
  <si>
    <t>784 - Maľby</t>
  </si>
  <si>
    <t>784</t>
  </si>
  <si>
    <t xml:space="preserve">78440-2801   </t>
  </si>
  <si>
    <t xml:space="preserve">Odstránenie malieb v miestnostiach výšky do 3,8 m oškrabaním                                                            </t>
  </si>
  <si>
    <t xml:space="preserve">8402900000811       </t>
  </si>
  <si>
    <t xml:space="preserve">78441-1301   </t>
  </si>
  <si>
    <t xml:space="preserve">Príprava podkladu s obrúsením a presádr. v miest. do 3,8m                                                               </t>
  </si>
  <si>
    <t xml:space="preserve">8402012101001       </t>
  </si>
  <si>
    <t xml:space="preserve">78442-4271   </t>
  </si>
  <si>
    <t xml:space="preserve">Maľba váp. viacfarebná far. s bielym stropom 2x pačok. v miest. do3,8m                                                  </t>
  </si>
  <si>
    <t xml:space="preserve">8402032102005       </t>
  </si>
  <si>
    <t>9,060+37,435 =   46.495</t>
  </si>
  <si>
    <t xml:space="preserve">784 - Maľby  spolu: </t>
  </si>
  <si>
    <t xml:space="preserve">PRÁCE A DODÁVKY PSV  spolu: </t>
  </si>
  <si>
    <t>Za rozpočet celkom</t>
  </si>
  <si>
    <t>Danken s.r.o.</t>
  </si>
  <si>
    <t>Časť : Sklad 1.22</t>
  </si>
  <si>
    <t>Časť : Sklad  1.22</t>
  </si>
  <si>
    <t xml:space="preserve"> Časť : Sklad  1.22</t>
  </si>
  <si>
    <t>Dátum: 1.6.2018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</si>
</sst>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\ &quot;Sk&quot;"/>
    <numFmt numFmtId="169" formatCode="#,##0\ _S_k"/>
    <numFmt numFmtId="170" formatCode="#,##0&quot; Sk&quot;;[Red]&quot;-&quot;#,##0&quot; Sk&quot;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70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2" applyNumberFormat="0" applyFill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4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8" fillId="0" borderId="0"/>
    <xf numFmtId="0" fontId="4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27" applyFont="1" applyAlignment="1">
      <alignment horizontal="left" vertical="center"/>
    </xf>
    <xf numFmtId="0" fontId="1" fillId="0" borderId="17" xfId="27" applyFont="1" applyBorder="1" applyAlignment="1">
      <alignment horizontal="left" vertical="center"/>
    </xf>
    <xf numFmtId="0" fontId="1" fillId="0" borderId="18" xfId="27" applyFont="1" applyBorder="1" applyAlignment="1">
      <alignment horizontal="left" vertical="center"/>
    </xf>
    <xf numFmtId="0" fontId="1" fillId="0" borderId="18" xfId="27" applyFont="1" applyBorder="1" applyAlignment="1">
      <alignment horizontal="right" vertical="center"/>
    </xf>
    <xf numFmtId="0" fontId="1" fillId="0" borderId="19" xfId="27" applyFont="1" applyBorder="1" applyAlignment="1">
      <alignment horizontal="left" vertical="center"/>
    </xf>
    <xf numFmtId="0" fontId="1" fillId="0" borderId="20" xfId="27" applyFont="1" applyBorder="1" applyAlignment="1">
      <alignment horizontal="left" vertical="center"/>
    </xf>
    <xf numFmtId="0" fontId="1" fillId="0" borderId="21" xfId="27" applyFont="1" applyBorder="1" applyAlignment="1">
      <alignment horizontal="left" vertical="center"/>
    </xf>
    <xf numFmtId="0" fontId="1" fillId="0" borderId="21" xfId="27" applyFont="1" applyBorder="1" applyAlignment="1">
      <alignment horizontal="right" vertical="center"/>
    </xf>
    <xf numFmtId="0" fontId="1" fillId="0" borderId="22" xfId="27" applyFont="1" applyBorder="1" applyAlignment="1">
      <alignment horizontal="left" vertical="center"/>
    </xf>
    <xf numFmtId="0" fontId="1" fillId="0" borderId="23" xfId="27" applyFont="1" applyBorder="1" applyAlignment="1">
      <alignment horizontal="left" vertical="center"/>
    </xf>
    <xf numFmtId="0" fontId="1" fillId="0" borderId="24" xfId="27" applyFont="1" applyBorder="1" applyAlignment="1">
      <alignment horizontal="left" vertical="center"/>
    </xf>
    <xf numFmtId="0" fontId="1" fillId="0" borderId="24" xfId="27" applyFont="1" applyBorder="1" applyAlignment="1">
      <alignment horizontal="right" vertical="center"/>
    </xf>
    <xf numFmtId="0" fontId="1" fillId="0" borderId="25" xfId="27" applyFont="1" applyBorder="1" applyAlignment="1">
      <alignment horizontal="left" vertical="center"/>
    </xf>
    <xf numFmtId="0" fontId="1" fillId="0" borderId="26" xfId="27" applyFont="1" applyBorder="1" applyAlignment="1">
      <alignment horizontal="left" vertical="center"/>
    </xf>
    <xf numFmtId="0" fontId="1" fillId="0" borderId="27" xfId="27" applyFont="1" applyBorder="1" applyAlignment="1">
      <alignment horizontal="left" vertical="center"/>
    </xf>
    <xf numFmtId="0" fontId="1" fillId="0" borderId="27" xfId="27" applyFont="1" applyBorder="1" applyAlignment="1">
      <alignment horizontal="center" vertical="center"/>
    </xf>
    <xf numFmtId="0" fontId="1" fillId="0" borderId="28" xfId="27" applyFont="1" applyBorder="1" applyAlignment="1">
      <alignment horizontal="center" vertical="center"/>
    </xf>
    <xf numFmtId="0" fontId="1" fillId="0" borderId="29" xfId="27" applyFont="1" applyBorder="1" applyAlignment="1">
      <alignment horizontal="centerContinuous" vertical="center"/>
    </xf>
    <xf numFmtId="0" fontId="1" fillId="0" borderId="30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Continuous" vertical="center"/>
    </xf>
    <xf numFmtId="0" fontId="1" fillId="0" borderId="32" xfId="27" applyFont="1" applyBorder="1" applyAlignment="1">
      <alignment horizontal="center" vertical="center"/>
    </xf>
    <xf numFmtId="0" fontId="1" fillId="0" borderId="33" xfId="27" applyFont="1" applyBorder="1" applyAlignment="1">
      <alignment horizontal="left" vertical="center"/>
    </xf>
    <xf numFmtId="0" fontId="1" fillId="0" borderId="34" xfId="27" applyFont="1" applyBorder="1" applyAlignment="1">
      <alignment horizontal="left" vertical="center"/>
    </xf>
    <xf numFmtId="10" fontId="1" fillId="0" borderId="35" xfId="27" applyNumberFormat="1" applyFont="1" applyBorder="1" applyAlignment="1">
      <alignment horizontal="right" vertical="center"/>
    </xf>
    <xf numFmtId="0" fontId="1" fillId="0" borderId="36" xfId="27" applyFont="1" applyBorder="1" applyAlignment="1">
      <alignment horizontal="center" vertical="center"/>
    </xf>
    <xf numFmtId="0" fontId="1" fillId="0" borderId="3" xfId="27" applyFont="1" applyBorder="1" applyAlignment="1">
      <alignment horizontal="left" vertical="center"/>
    </xf>
    <xf numFmtId="0" fontId="1" fillId="0" borderId="37" xfId="27" applyFont="1" applyBorder="1" applyAlignment="1">
      <alignment horizontal="left" vertical="center"/>
    </xf>
    <xf numFmtId="10" fontId="1" fillId="0" borderId="38" xfId="27" applyNumberFormat="1" applyFont="1" applyBorder="1" applyAlignment="1">
      <alignment horizontal="right" vertical="center"/>
    </xf>
    <xf numFmtId="0" fontId="1" fillId="0" borderId="39" xfId="27" applyFont="1" applyBorder="1" applyAlignment="1">
      <alignment horizontal="center" vertical="center"/>
    </xf>
    <xf numFmtId="0" fontId="1" fillId="0" borderId="40" xfId="27" applyFont="1" applyBorder="1" applyAlignment="1">
      <alignment horizontal="left" vertical="center"/>
    </xf>
    <xf numFmtId="0" fontId="1" fillId="0" borderId="41" xfId="27" applyFont="1" applyBorder="1" applyAlignment="1">
      <alignment horizontal="center" vertical="center"/>
    </xf>
    <xf numFmtId="0" fontId="1" fillId="0" borderId="40" xfId="27" applyFont="1" applyBorder="1" applyAlignment="1">
      <alignment horizontal="right" vertical="center"/>
    </xf>
    <xf numFmtId="0" fontId="1" fillId="0" borderId="42" xfId="27" applyFont="1" applyBorder="1" applyAlignment="1">
      <alignment horizontal="left" vertical="center"/>
    </xf>
    <xf numFmtId="0" fontId="1" fillId="0" borderId="41" xfId="27" applyFont="1" applyBorder="1" applyAlignment="1">
      <alignment horizontal="right" vertical="center"/>
    </xf>
    <xf numFmtId="0" fontId="1" fillId="0" borderId="43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" vertical="center"/>
    </xf>
    <xf numFmtId="0" fontId="1" fillId="0" borderId="45" xfId="27" applyFont="1" applyBorder="1" applyAlignment="1">
      <alignment horizontal="centerContinuous" vertical="center"/>
    </xf>
    <xf numFmtId="0" fontId="1" fillId="0" borderId="46" xfId="27" applyFont="1" applyBorder="1" applyAlignment="1">
      <alignment horizontal="left" vertical="center"/>
    </xf>
    <xf numFmtId="0" fontId="1" fillId="0" borderId="47" xfId="27" applyFont="1" applyBorder="1" applyAlignment="1">
      <alignment horizontal="left" vertical="center"/>
    </xf>
    <xf numFmtId="0" fontId="1" fillId="0" borderId="48" xfId="27" applyFont="1" applyBorder="1" applyAlignment="1">
      <alignment horizontal="left" vertical="center"/>
    </xf>
    <xf numFmtId="0" fontId="1" fillId="0" borderId="0" xfId="27" applyFont="1" applyBorder="1" applyAlignment="1">
      <alignment horizontal="left" vertical="center"/>
    </xf>
    <xf numFmtId="0" fontId="1" fillId="0" borderId="49" xfId="27" applyFont="1" applyBorder="1" applyAlignment="1">
      <alignment horizontal="left" vertical="center"/>
    </xf>
    <xf numFmtId="0" fontId="1" fillId="0" borderId="38" xfId="27" applyFont="1" applyBorder="1" applyAlignment="1">
      <alignment horizontal="left" vertical="center"/>
    </xf>
    <xf numFmtId="0" fontId="1" fillId="0" borderId="46" xfId="27" applyFont="1" applyBorder="1" applyAlignment="1">
      <alignment horizontal="right" vertical="center"/>
    </xf>
    <xf numFmtId="0" fontId="1" fillId="0" borderId="0" xfId="27" applyFont="1" applyBorder="1" applyAlignment="1">
      <alignment horizontal="right" vertical="center"/>
    </xf>
    <xf numFmtId="0" fontId="1" fillId="0" borderId="50" xfId="27" applyFont="1" applyBorder="1" applyAlignment="1">
      <alignment horizontal="left" vertical="center"/>
    </xf>
    <xf numFmtId="0" fontId="1" fillId="0" borderId="35" xfId="27" applyFont="1" applyBorder="1" applyAlignment="1">
      <alignment horizontal="right" vertical="center"/>
    </xf>
    <xf numFmtId="0" fontId="1" fillId="0" borderId="51" xfId="27" applyFont="1" applyBorder="1" applyAlignment="1">
      <alignment horizontal="left" vertical="center"/>
    </xf>
    <xf numFmtId="0" fontId="1" fillId="0" borderId="52" xfId="27" applyFont="1" applyBorder="1" applyAlignment="1">
      <alignment horizontal="left" vertical="center"/>
    </xf>
    <xf numFmtId="0" fontId="1" fillId="0" borderId="53" xfId="27" applyFont="1" applyBorder="1" applyAlignment="1">
      <alignment horizontal="left" vertical="center"/>
    </xf>
    <xf numFmtId="0" fontId="1" fillId="0" borderId="0" xfId="27" applyFont="1"/>
    <xf numFmtId="0" fontId="1" fillId="0" borderId="0" xfId="27" applyFont="1" applyAlignment="1">
      <alignment horizontal="left" vertical="center"/>
    </xf>
    <xf numFmtId="0" fontId="3" fillId="0" borderId="54" xfId="27" applyFont="1" applyBorder="1" applyAlignment="1">
      <alignment horizontal="center" vertical="center"/>
    </xf>
    <xf numFmtId="167" fontId="1" fillId="0" borderId="30" xfId="27" applyNumberFormat="1" applyFont="1" applyBorder="1" applyAlignment="1">
      <alignment horizontal="centerContinuous" vertical="center"/>
    </xf>
    <xf numFmtId="0" fontId="3" fillId="0" borderId="57" xfId="27" applyFont="1" applyBorder="1" applyAlignment="1">
      <alignment horizontal="center" vertical="center"/>
    </xf>
    <xf numFmtId="0" fontId="1" fillId="0" borderId="58" xfId="27" applyFont="1" applyBorder="1" applyAlignment="1">
      <alignment horizontal="left" vertical="center"/>
    </xf>
    <xf numFmtId="167" fontId="1" fillId="0" borderId="59" xfId="27" applyNumberFormat="1" applyFont="1" applyBorder="1" applyAlignment="1">
      <alignment horizontal="right" vertical="center"/>
    </xf>
    <xf numFmtId="49" fontId="1" fillId="0" borderId="18" xfId="27" applyNumberFormat="1" applyFont="1" applyBorder="1" applyAlignment="1">
      <alignment horizontal="right" vertical="center"/>
    </xf>
    <xf numFmtId="49" fontId="1" fillId="0" borderId="21" xfId="27" applyNumberFormat="1" applyFont="1" applyBorder="1" applyAlignment="1">
      <alignment horizontal="right" vertical="center"/>
    </xf>
    <xf numFmtId="49" fontId="1" fillId="0" borderId="24" xfId="27" applyNumberFormat="1" applyFont="1" applyBorder="1" applyAlignment="1">
      <alignment horizontal="right" vertical="center"/>
    </xf>
    <xf numFmtId="0" fontId="1" fillId="0" borderId="17" xfId="27" applyFont="1" applyBorder="1" applyAlignment="1">
      <alignment horizontal="right" vertical="center"/>
    </xf>
    <xf numFmtId="0" fontId="1" fillId="0" borderId="51" xfId="27" applyFont="1" applyBorder="1" applyAlignment="1">
      <alignment horizontal="right" vertical="center"/>
    </xf>
    <xf numFmtId="0" fontId="1" fillId="0" borderId="52" xfId="27" applyFont="1" applyBorder="1" applyAlignment="1">
      <alignment vertical="center"/>
    </xf>
    <xf numFmtId="0" fontId="1" fillId="0" borderId="52" xfId="27" applyFont="1" applyBorder="1" applyAlignment="1">
      <alignment horizontal="right" vertical="center"/>
    </xf>
    <xf numFmtId="0" fontId="1" fillId="0" borderId="18" xfId="27" applyFont="1" applyBorder="1" applyAlignment="1">
      <alignment vertical="center"/>
    </xf>
    <xf numFmtId="169" fontId="1" fillId="0" borderId="18" xfId="27" applyNumberFormat="1" applyFont="1" applyBorder="1" applyAlignment="1">
      <alignment horizontal="left" vertical="center"/>
    </xf>
    <xf numFmtId="169" fontId="1" fillId="0" borderId="52" xfId="27" applyNumberFormat="1" applyFont="1" applyBorder="1" applyAlignment="1">
      <alignment horizontal="left" vertical="center"/>
    </xf>
    <xf numFmtId="168" fontId="1" fillId="0" borderId="18" xfId="27" applyNumberFormat="1" applyFont="1" applyBorder="1" applyAlignment="1">
      <alignment horizontal="right" vertical="center"/>
    </xf>
    <xf numFmtId="168" fontId="1" fillId="0" borderId="52" xfId="27" applyNumberFormat="1" applyFont="1" applyBorder="1" applyAlignment="1">
      <alignment horizontal="right" vertic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11" xfId="0" applyNumberFormat="1" applyFont="1" applyBorder="1" applyAlignment="1" applyProtection="1">
      <alignment horizontal="center"/>
    </xf>
    <xf numFmtId="0" fontId="3" fillId="0" borderId="0" xfId="27" applyFont="1"/>
    <xf numFmtId="49" fontId="3" fillId="0" borderId="0" xfId="27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2" xfId="27" applyNumberFormat="1" applyFont="1" applyBorder="1" applyAlignment="1">
      <alignment horizontal="right" vertical="center"/>
    </xf>
    <xf numFmtId="3" fontId="1" fillId="0" borderId="63" xfId="27" applyNumberFormat="1" applyFont="1" applyBorder="1" applyAlignment="1">
      <alignment horizontal="right" vertical="center"/>
    </xf>
    <xf numFmtId="3" fontId="1" fillId="0" borderId="19" xfId="27" applyNumberFormat="1" applyFont="1" applyBorder="1" applyAlignment="1">
      <alignment vertical="center"/>
    </xf>
    <xf numFmtId="3" fontId="1" fillId="0" borderId="53" xfId="27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left"/>
    </xf>
    <xf numFmtId="49" fontId="1" fillId="0" borderId="0" xfId="27" applyNumberFormat="1" applyFont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" fontId="1" fillId="0" borderId="33" xfId="27" applyNumberFormat="1" applyFont="1" applyBorder="1" applyAlignment="1">
      <alignment horizontal="right" vertical="center"/>
    </xf>
    <xf numFmtId="4" fontId="1" fillId="0" borderId="60" xfId="27" applyNumberFormat="1" applyFont="1" applyBorder="1" applyAlignment="1">
      <alignment horizontal="right" vertical="center"/>
    </xf>
    <xf numFmtId="4" fontId="1" fillId="0" borderId="3" xfId="27" applyNumberFormat="1" applyFont="1" applyBorder="1" applyAlignment="1">
      <alignment horizontal="right" vertical="center"/>
    </xf>
    <xf numFmtId="4" fontId="1" fillId="0" borderId="55" xfId="27" applyNumberFormat="1" applyFont="1" applyBorder="1" applyAlignment="1">
      <alignment horizontal="right" vertical="center"/>
    </xf>
    <xf numFmtId="4" fontId="1" fillId="0" borderId="61" xfId="27" applyNumberFormat="1" applyFont="1" applyBorder="1" applyAlignment="1">
      <alignment horizontal="right" vertical="center"/>
    </xf>
    <xf numFmtId="4" fontId="1" fillId="0" borderId="40" xfId="27" applyNumberFormat="1" applyFont="1" applyBorder="1" applyAlignment="1">
      <alignment horizontal="right" vertical="center"/>
    </xf>
    <xf numFmtId="4" fontId="1" fillId="0" borderId="42" xfId="27" applyNumberFormat="1" applyFont="1" applyBorder="1" applyAlignment="1">
      <alignment horizontal="right" vertical="center"/>
    </xf>
    <xf numFmtId="4" fontId="1" fillId="0" borderId="56" xfId="27" applyNumberFormat="1" applyFont="1" applyBorder="1" applyAlignment="1">
      <alignment horizontal="right" vertical="center"/>
    </xf>
    <xf numFmtId="4" fontId="1" fillId="0" borderId="38" xfId="27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6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1" fillId="0" borderId="0" xfId="52" applyFont="1" applyProtection="1"/>
    <xf numFmtId="0" fontId="1" fillId="0" borderId="0" xfId="52" applyFont="1" applyProtection="1"/>
    <xf numFmtId="0" fontId="1" fillId="0" borderId="0" xfId="52" applyFont="1" applyProtection="1"/>
    <xf numFmtId="14" fontId="1" fillId="0" borderId="24" xfId="27" applyNumberFormat="1" applyFont="1" applyBorder="1" applyAlignment="1">
      <alignment horizontal="left" vertical="center"/>
    </xf>
  </cellXfs>
  <cellStyles count="118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1" xfId="58" builtinId="30" hidden="1"/>
    <cellStyle name="20 % - zvýraznenie1" xfId="79" builtinId="30" hidden="1"/>
    <cellStyle name="20 % - zvýraznenie1" xfId="100" builtinId="30" hidden="1"/>
    <cellStyle name="20 % - zvýraznenie2" xfId="37" builtinId="34" hidden="1"/>
    <cellStyle name="20 % - zvýraznenie2" xfId="61" builtinId="34" hidden="1"/>
    <cellStyle name="20 % - zvýraznenie2" xfId="82" builtinId="34" hidden="1"/>
    <cellStyle name="20 % - zvýraznenie2" xfId="103" builtinId="34" hidden="1"/>
    <cellStyle name="20 % - zvýraznenie3" xfId="40" builtinId="38" hidden="1"/>
    <cellStyle name="20 % - zvýraznenie3" xfId="64" builtinId="38" hidden="1"/>
    <cellStyle name="20 % - zvýraznenie3" xfId="85" builtinId="38" hidden="1"/>
    <cellStyle name="20 % - zvýraznenie3" xfId="106" builtinId="38" hidden="1"/>
    <cellStyle name="20 % - zvýraznenie4" xfId="43" builtinId="42" hidden="1"/>
    <cellStyle name="20 % - zvýraznenie4" xfId="67" builtinId="42" hidden="1"/>
    <cellStyle name="20 % - zvýraznenie4" xfId="88" builtinId="42" hidden="1"/>
    <cellStyle name="20 % - zvýraznenie4" xfId="109" builtinId="42" hidden="1"/>
    <cellStyle name="20 % - zvýraznenie5" xfId="46" builtinId="46" hidden="1"/>
    <cellStyle name="20 % - zvýraznenie5" xfId="70" builtinId="46" hidden="1"/>
    <cellStyle name="20 % - zvýraznenie5" xfId="91" builtinId="46" hidden="1"/>
    <cellStyle name="20 % - zvýraznenie5" xfId="112" builtinId="46" hidden="1"/>
    <cellStyle name="20 % - zvýraznenie6" xfId="49" builtinId="50" hidden="1"/>
    <cellStyle name="20 % - zvýraznenie6" xfId="73" builtinId="50" hidden="1"/>
    <cellStyle name="20 % - zvýraznenie6" xfId="94" builtinId="50" hidden="1"/>
    <cellStyle name="20 % - zvýraznenie6" xfId="115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1" xfId="59" builtinId="31" hidden="1"/>
    <cellStyle name="40 % - zvýraznenie1" xfId="80" builtinId="31" hidden="1"/>
    <cellStyle name="40 % - zvýraznenie1" xfId="101" builtinId="31" hidden="1"/>
    <cellStyle name="40 % - zvýraznenie2" xfId="38" builtinId="35" hidden="1"/>
    <cellStyle name="40 % - zvýraznenie2" xfId="62" builtinId="35" hidden="1"/>
    <cellStyle name="40 % - zvýraznenie2" xfId="83" builtinId="35" hidden="1"/>
    <cellStyle name="40 % - zvýraznenie2" xfId="104" builtinId="35" hidden="1"/>
    <cellStyle name="40 % - zvýraznenie3" xfId="41" builtinId="39" hidden="1"/>
    <cellStyle name="40 % - zvýraznenie3" xfId="65" builtinId="39" hidden="1"/>
    <cellStyle name="40 % - zvýraznenie3" xfId="86" builtinId="39" hidden="1"/>
    <cellStyle name="40 % - zvýraznenie3" xfId="107" builtinId="39" hidden="1"/>
    <cellStyle name="40 % - zvýraznenie4" xfId="44" builtinId="43" hidden="1"/>
    <cellStyle name="40 % - zvýraznenie4" xfId="68" builtinId="43" hidden="1"/>
    <cellStyle name="40 % - zvýraznenie4" xfId="89" builtinId="43" hidden="1"/>
    <cellStyle name="40 % - zvýraznenie4" xfId="110" builtinId="43" hidden="1"/>
    <cellStyle name="40 % - zvýraznenie5" xfId="47" builtinId="47" hidden="1"/>
    <cellStyle name="40 % - zvýraznenie5" xfId="71" builtinId="47" hidden="1"/>
    <cellStyle name="40 % - zvýraznenie5" xfId="92" builtinId="47" hidden="1"/>
    <cellStyle name="40 % - zvýraznenie5" xfId="113" builtinId="47" hidden="1"/>
    <cellStyle name="40 % - zvýraznenie6" xfId="50" builtinId="51" hidden="1"/>
    <cellStyle name="40 % - zvýraznenie6" xfId="74" builtinId="51" hidden="1"/>
    <cellStyle name="40 % - zvýraznenie6" xfId="95" builtinId="51" hidden="1"/>
    <cellStyle name="40 % - zvýraznenie6" xfId="116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1" xfId="60" builtinId="32" hidden="1"/>
    <cellStyle name="60 % - zvýraznenie1" xfId="81" builtinId="32" hidden="1"/>
    <cellStyle name="60 % - zvýraznenie1" xfId="102" builtinId="32" hidden="1"/>
    <cellStyle name="60 % - zvýraznenie2" xfId="39" builtinId="36" hidden="1"/>
    <cellStyle name="60 % - zvýraznenie2" xfId="63" builtinId="36" hidden="1"/>
    <cellStyle name="60 % - zvýraznenie2" xfId="84" builtinId="36" hidden="1"/>
    <cellStyle name="60 % - zvýraznenie2" xfId="105" builtinId="36" hidden="1"/>
    <cellStyle name="60 % - zvýraznenie3" xfId="42" builtinId="40" hidden="1"/>
    <cellStyle name="60 % - zvýraznenie3" xfId="66" builtinId="40" hidden="1"/>
    <cellStyle name="60 % - zvýraznenie3" xfId="87" builtinId="40" hidden="1"/>
    <cellStyle name="60 % - zvýraznenie3" xfId="108" builtinId="40" hidden="1"/>
    <cellStyle name="60 % - zvýraznenie4" xfId="45" builtinId="44" hidden="1"/>
    <cellStyle name="60 % - zvýraznenie4" xfId="69" builtinId="44" hidden="1"/>
    <cellStyle name="60 % - zvýraznenie4" xfId="90" builtinId="44" hidden="1"/>
    <cellStyle name="60 % - zvýraznenie4" xfId="111" builtinId="44" hidden="1"/>
    <cellStyle name="60 % - zvýraznenie5" xfId="48" builtinId="48" hidden="1"/>
    <cellStyle name="60 % - zvýraznenie5" xfId="72" builtinId="48" hidden="1"/>
    <cellStyle name="60 % - zvýraznenie5" xfId="93" builtinId="48" hidden="1"/>
    <cellStyle name="60 % - zvýraznenie5" xfId="114" builtinId="48" hidden="1"/>
    <cellStyle name="60 % - zvýraznenie6" xfId="51" builtinId="52" hidden="1"/>
    <cellStyle name="60 % - zvýraznenie6" xfId="75" builtinId="52" hidden="1"/>
    <cellStyle name="60 % - zvýraznenie6" xfId="96" builtinId="52" hidden="1"/>
    <cellStyle name="60 % - zvýraznenie6" xfId="117" builtinId="52" hidden="1"/>
    <cellStyle name="Celkem" xfId="24"/>
    <cellStyle name="data" xfId="25"/>
    <cellStyle name="data 2" xfId="53"/>
    <cellStyle name="Název" xfId="26"/>
    <cellStyle name="Normálna 2" xfId="52"/>
    <cellStyle name="Normálne" xfId="0" builtinId="0"/>
    <cellStyle name="normálne_KLs" xfId="27"/>
    <cellStyle name="Spolu" xfId="33" builtinId="25" hidden="1"/>
    <cellStyle name="Spolu" xfId="57" builtinId="25" hidden="1"/>
    <cellStyle name="Spolu" xfId="78" builtinId="25" hidden="1"/>
    <cellStyle name="Spolu" xfId="99" builtinId="25" hidden="1"/>
    <cellStyle name="TEXT" xfId="28"/>
    <cellStyle name="Text upozornění" xfId="29"/>
    <cellStyle name="Text upozornění 2" xfId="54"/>
    <cellStyle name="Text upozornenia" xfId="32" builtinId="11" hidden="1"/>
    <cellStyle name="Text upozornenia" xfId="56" builtinId="11" hidden="1"/>
    <cellStyle name="Text upozornenia" xfId="77" builtinId="11" hidden="1"/>
    <cellStyle name="Text upozornenia" xfId="98" builtinId="11" hidden="1"/>
    <cellStyle name="TEXT1" xfId="30"/>
    <cellStyle name="Titul" xfId="31" builtinId="15" hidden="1"/>
    <cellStyle name="Titul" xfId="55" builtinId="15" hidden="1"/>
    <cellStyle name="Titul" xfId="76" builtinId="15" hidden="1"/>
    <cellStyle name="Titul" xfId="97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9"/>
  <sheetViews>
    <sheetView showGridLines="0" showZeros="0" tabSelected="1" workbookViewId="0">
      <selection activeCell="K4" sqref="K4"/>
    </sheetView>
  </sheetViews>
  <sheetFormatPr defaultRowHeight="12.75"/>
  <cols>
    <col min="1" max="1" width="0.7109375" style="75" customWidth="1"/>
    <col min="2" max="2" width="3.7109375" style="75" customWidth="1"/>
    <col min="3" max="3" width="6.85546875" style="75" customWidth="1"/>
    <col min="4" max="6" width="14" style="75" customWidth="1"/>
    <col min="7" max="7" width="3.85546875" style="75" customWidth="1"/>
    <col min="8" max="8" width="22.7109375" style="75" customWidth="1"/>
    <col min="9" max="9" width="14" style="75" customWidth="1"/>
    <col min="10" max="10" width="4.28515625" style="75" customWidth="1"/>
    <col min="11" max="11" width="19.7109375" style="75" customWidth="1"/>
    <col min="12" max="12" width="9.7109375" style="75" customWidth="1"/>
    <col min="13" max="13" width="14" style="75" customWidth="1"/>
    <col min="14" max="14" width="0.7109375" style="75" customWidth="1"/>
    <col min="15" max="15" width="1.42578125" style="75" customWidth="1"/>
    <col min="16" max="23" width="9.140625" style="75"/>
    <col min="24" max="25" width="5.7109375" style="75" customWidth="1"/>
    <col min="26" max="26" width="6.5703125" style="75" customWidth="1"/>
    <col min="27" max="27" width="21.42578125" style="75" customWidth="1"/>
    <col min="28" max="28" width="4.28515625" style="75" customWidth="1"/>
    <col min="29" max="29" width="8.28515625" style="75" customWidth="1"/>
    <col min="30" max="30" width="8.7109375" style="75" customWidth="1"/>
    <col min="31" max="16384" width="9.140625" style="75"/>
  </cols>
  <sheetData>
    <row r="1" spans="2:30" ht="28.5" customHeight="1" thickBot="1">
      <c r="B1" s="136" t="s">
        <v>257</v>
      </c>
      <c r="C1" s="76"/>
      <c r="D1" s="76"/>
      <c r="E1" s="76"/>
      <c r="F1" s="76"/>
      <c r="G1" s="76"/>
      <c r="H1" s="24" t="str">
        <f>CONCATENATE(AA2," ",AB2," ",AC2," ",AD2)</f>
        <v xml:space="preserve">Krycí list rozpočtu v EUR  </v>
      </c>
      <c r="I1" s="76"/>
      <c r="J1" s="76"/>
      <c r="K1" s="76"/>
      <c r="L1" s="76"/>
      <c r="M1" s="76"/>
      <c r="Z1" s="75" t="s">
        <v>3</v>
      </c>
      <c r="AA1" s="75" t="s">
        <v>4</v>
      </c>
      <c r="AB1" s="75" t="s">
        <v>5</v>
      </c>
      <c r="AC1" s="75" t="s">
        <v>6</v>
      </c>
      <c r="AD1" s="75" t="s">
        <v>7</v>
      </c>
    </row>
    <row r="2" spans="2:30" ht="18" customHeight="1" thickTop="1">
      <c r="B2" s="25" t="s">
        <v>109</v>
      </c>
      <c r="C2" s="26"/>
      <c r="D2" s="26"/>
      <c r="E2" s="26"/>
      <c r="F2" s="26"/>
      <c r="G2" s="27" t="s">
        <v>8</v>
      </c>
      <c r="H2" s="26" t="s">
        <v>110</v>
      </c>
      <c r="I2" s="26"/>
      <c r="J2" s="27" t="s">
        <v>9</v>
      </c>
      <c r="K2" s="26"/>
      <c r="L2" s="26"/>
      <c r="M2" s="28"/>
      <c r="Z2" s="75" t="s">
        <v>10</v>
      </c>
      <c r="AA2" s="100" t="s">
        <v>11</v>
      </c>
      <c r="AB2" s="100" t="s">
        <v>12</v>
      </c>
      <c r="AC2" s="100"/>
      <c r="AD2" s="101"/>
    </row>
    <row r="3" spans="2:30" ht="18" customHeight="1">
      <c r="B3" s="29" t="s">
        <v>111</v>
      </c>
      <c r="C3" s="30"/>
      <c r="D3" s="30"/>
      <c r="E3" s="30"/>
      <c r="F3" s="30"/>
      <c r="G3" s="31" t="s">
        <v>112</v>
      </c>
      <c r="H3" s="30"/>
      <c r="I3" s="30"/>
      <c r="J3" s="31" t="s">
        <v>13</v>
      </c>
      <c r="K3" s="30" t="s">
        <v>113</v>
      </c>
      <c r="L3" s="30"/>
      <c r="M3" s="32"/>
      <c r="Z3" s="75" t="s">
        <v>14</v>
      </c>
      <c r="AA3" s="100" t="s">
        <v>15</v>
      </c>
      <c r="AB3" s="100" t="s">
        <v>12</v>
      </c>
      <c r="AC3" s="100" t="s">
        <v>16</v>
      </c>
      <c r="AD3" s="101" t="s">
        <v>17</v>
      </c>
    </row>
    <row r="4" spans="2:30" ht="18" customHeight="1" thickBot="1">
      <c r="B4" s="33" t="s">
        <v>260</v>
      </c>
      <c r="C4" s="34"/>
      <c r="D4" s="34"/>
      <c r="E4" s="34"/>
      <c r="F4" s="34"/>
      <c r="G4" s="35"/>
      <c r="H4" s="34"/>
      <c r="I4" s="34"/>
      <c r="J4" s="35" t="s">
        <v>18</v>
      </c>
      <c r="K4" s="137">
        <v>43252</v>
      </c>
      <c r="L4" s="34" t="s">
        <v>19</v>
      </c>
      <c r="M4" s="36"/>
      <c r="Z4" s="75" t="s">
        <v>20</v>
      </c>
      <c r="AA4" s="100" t="s">
        <v>21</v>
      </c>
      <c r="AB4" s="100" t="s">
        <v>12</v>
      </c>
      <c r="AC4" s="100"/>
      <c r="AD4" s="101"/>
    </row>
    <row r="5" spans="2:30" ht="18" customHeight="1" thickTop="1">
      <c r="B5" s="25" t="s">
        <v>22</v>
      </c>
      <c r="C5" s="26"/>
      <c r="D5" s="26" t="s">
        <v>114</v>
      </c>
      <c r="E5" s="26"/>
      <c r="F5" s="26"/>
      <c r="G5" s="82" t="s">
        <v>115</v>
      </c>
      <c r="H5" s="26"/>
      <c r="I5" s="26"/>
      <c r="J5" s="26" t="s">
        <v>23</v>
      </c>
      <c r="K5" s="26"/>
      <c r="L5" s="26" t="s">
        <v>24</v>
      </c>
      <c r="M5" s="28"/>
      <c r="Z5" s="75" t="s">
        <v>25</v>
      </c>
      <c r="AA5" s="100" t="s">
        <v>15</v>
      </c>
      <c r="AB5" s="100" t="s">
        <v>12</v>
      </c>
      <c r="AC5" s="100" t="s">
        <v>16</v>
      </c>
      <c r="AD5" s="101" t="s">
        <v>17</v>
      </c>
    </row>
    <row r="6" spans="2:30" ht="18" customHeight="1">
      <c r="B6" s="29" t="s">
        <v>26</v>
      </c>
      <c r="C6" s="30"/>
      <c r="D6" s="30"/>
      <c r="E6" s="30"/>
      <c r="F6" s="30"/>
      <c r="G6" s="83" t="s">
        <v>115</v>
      </c>
      <c r="H6" s="30"/>
      <c r="I6" s="30"/>
      <c r="J6" s="30" t="s">
        <v>23</v>
      </c>
      <c r="K6" s="30"/>
      <c r="L6" s="30" t="s">
        <v>24</v>
      </c>
      <c r="M6" s="32"/>
    </row>
    <row r="7" spans="2:30" ht="18" customHeight="1" thickBot="1">
      <c r="B7" s="33" t="s">
        <v>27</v>
      </c>
      <c r="C7" s="34"/>
      <c r="D7" s="34"/>
      <c r="E7" s="34"/>
      <c r="F7" s="34"/>
      <c r="G7" s="84" t="s">
        <v>115</v>
      </c>
      <c r="H7" s="34"/>
      <c r="I7" s="34"/>
      <c r="J7" s="34" t="s">
        <v>23</v>
      </c>
      <c r="K7" s="34"/>
      <c r="L7" s="34" t="s">
        <v>24</v>
      </c>
      <c r="M7" s="36"/>
    </row>
    <row r="8" spans="2:30" ht="18" customHeight="1" thickTop="1">
      <c r="B8" s="85"/>
      <c r="C8" s="89"/>
      <c r="D8" s="90"/>
      <c r="E8" s="92"/>
      <c r="F8" s="104">
        <f>IF(B8&lt;&gt;0,ROUND($M$26/B8,0),0)</f>
        <v>0</v>
      </c>
      <c r="G8" s="82"/>
      <c r="H8" s="89"/>
      <c r="I8" s="104">
        <f>IF(G8&lt;&gt;0,ROUND($M$26/G8,0),0)</f>
        <v>0</v>
      </c>
      <c r="J8" s="27"/>
      <c r="K8" s="89"/>
      <c r="L8" s="92"/>
      <c r="M8" s="106">
        <f>IF(J8&lt;&gt;0,ROUND($M$26/J8,0),0)</f>
        <v>0</v>
      </c>
    </row>
    <row r="9" spans="2:30" ht="18" customHeight="1" thickBot="1">
      <c r="B9" s="86"/>
      <c r="C9" s="87"/>
      <c r="D9" s="91"/>
      <c r="E9" s="93"/>
      <c r="F9" s="105">
        <f>IF(B9&lt;&gt;0,ROUND($M$26/B9,0),0)</f>
        <v>0</v>
      </c>
      <c r="G9" s="88"/>
      <c r="H9" s="87"/>
      <c r="I9" s="105">
        <f>IF(G9&lt;&gt;0,ROUND($M$26/G9,0),0)</f>
        <v>0</v>
      </c>
      <c r="J9" s="88"/>
      <c r="K9" s="87"/>
      <c r="L9" s="93"/>
      <c r="M9" s="107">
        <f>IF(J9&lt;&gt;0,ROUND($M$26/J9,0),0)</f>
        <v>0</v>
      </c>
    </row>
    <row r="10" spans="2:30" ht="18" customHeight="1" thickTop="1">
      <c r="B10" s="77" t="s">
        <v>28</v>
      </c>
      <c r="C10" s="38" t="s">
        <v>29</v>
      </c>
      <c r="D10" s="39" t="s">
        <v>30</v>
      </c>
      <c r="E10" s="39" t="s">
        <v>31</v>
      </c>
      <c r="F10" s="40" t="s">
        <v>32</v>
      </c>
      <c r="G10" s="77" t="s">
        <v>33</v>
      </c>
      <c r="H10" s="41" t="s">
        <v>34</v>
      </c>
      <c r="I10" s="42"/>
      <c r="J10" s="77" t="s">
        <v>35</v>
      </c>
      <c r="K10" s="41" t="s">
        <v>36</v>
      </c>
      <c r="L10" s="43"/>
      <c r="M10" s="42"/>
    </row>
    <row r="11" spans="2:30" ht="18" customHeight="1">
      <c r="B11" s="44">
        <v>1</v>
      </c>
      <c r="C11" s="45" t="s">
        <v>37</v>
      </c>
      <c r="D11" s="119">
        <f>Prehlad!H36</f>
        <v>0</v>
      </c>
      <c r="E11" s="119">
        <f>Prehlad!I36</f>
        <v>0</v>
      </c>
      <c r="F11" s="120">
        <f>D11+E11</f>
        <v>0</v>
      </c>
      <c r="G11" s="44">
        <v>6</v>
      </c>
      <c r="H11" s="45" t="s">
        <v>116</v>
      </c>
      <c r="I11" s="120">
        <v>0</v>
      </c>
      <c r="J11" s="44">
        <v>11</v>
      </c>
      <c r="K11" s="46" t="s">
        <v>119</v>
      </c>
      <c r="L11" s="47">
        <v>0</v>
      </c>
      <c r="M11" s="120">
        <v>0</v>
      </c>
    </row>
    <row r="12" spans="2:30" ht="18" customHeight="1">
      <c r="B12" s="48">
        <v>2</v>
      </c>
      <c r="C12" s="49" t="s">
        <v>38</v>
      </c>
      <c r="D12" s="121">
        <f>Prehlad!H69</f>
        <v>0</v>
      </c>
      <c r="E12" s="121">
        <f>Prehlad!I69</f>
        <v>0</v>
      </c>
      <c r="F12" s="120">
        <f>D12+E12</f>
        <v>0</v>
      </c>
      <c r="G12" s="48">
        <v>7</v>
      </c>
      <c r="H12" s="49" t="s">
        <v>117</v>
      </c>
      <c r="I12" s="122">
        <v>0</v>
      </c>
      <c r="J12" s="48">
        <v>12</v>
      </c>
      <c r="K12" s="50" t="s">
        <v>120</v>
      </c>
      <c r="L12" s="51">
        <v>0</v>
      </c>
      <c r="M12" s="122">
        <v>0</v>
      </c>
    </row>
    <row r="13" spans="2:30" ht="18" customHeight="1">
      <c r="B13" s="48">
        <v>3</v>
      </c>
      <c r="C13" s="49" t="s">
        <v>39</v>
      </c>
      <c r="D13" s="121"/>
      <c r="E13" s="121"/>
      <c r="F13" s="120">
        <f>D13+E13</f>
        <v>0</v>
      </c>
      <c r="G13" s="48">
        <v>8</v>
      </c>
      <c r="H13" s="49" t="s">
        <v>118</v>
      </c>
      <c r="I13" s="122">
        <v>0</v>
      </c>
      <c r="J13" s="48">
        <v>13</v>
      </c>
      <c r="K13" s="50" t="s">
        <v>121</v>
      </c>
      <c r="L13" s="51">
        <v>0</v>
      </c>
      <c r="M13" s="122">
        <v>0</v>
      </c>
    </row>
    <row r="14" spans="2:30" ht="18" customHeight="1" thickBot="1">
      <c r="B14" s="48">
        <v>4</v>
      </c>
      <c r="C14" s="49" t="s">
        <v>40</v>
      </c>
      <c r="D14" s="121"/>
      <c r="E14" s="121"/>
      <c r="F14" s="123">
        <f>D14+E14</f>
        <v>0</v>
      </c>
      <c r="G14" s="48">
        <v>9</v>
      </c>
      <c r="H14" s="49" t="s">
        <v>1</v>
      </c>
      <c r="I14" s="122">
        <v>0</v>
      </c>
      <c r="J14" s="48">
        <v>14</v>
      </c>
      <c r="K14" s="50" t="s">
        <v>1</v>
      </c>
      <c r="L14" s="51">
        <v>0</v>
      </c>
      <c r="M14" s="122">
        <v>0</v>
      </c>
    </row>
    <row r="15" spans="2:30" ht="18" customHeight="1" thickBot="1">
      <c r="B15" s="52">
        <v>5</v>
      </c>
      <c r="C15" s="53" t="s">
        <v>41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54">
        <v>10</v>
      </c>
      <c r="H15" s="55" t="s">
        <v>42</v>
      </c>
      <c r="I15" s="126">
        <f>SUM(I11:I14)</f>
        <v>0</v>
      </c>
      <c r="J15" s="52">
        <v>15</v>
      </c>
      <c r="K15" s="56"/>
      <c r="L15" s="57" t="s">
        <v>43</v>
      </c>
      <c r="M15" s="126">
        <f>SUM(M11:M14)</f>
        <v>0</v>
      </c>
    </row>
    <row r="16" spans="2:30" ht="18" customHeight="1" thickTop="1">
      <c r="B16" s="58" t="s">
        <v>44</v>
      </c>
      <c r="C16" s="59"/>
      <c r="D16" s="59"/>
      <c r="E16" s="59"/>
      <c r="F16" s="60"/>
      <c r="G16" s="58" t="s">
        <v>45</v>
      </c>
      <c r="H16" s="59"/>
      <c r="I16" s="61"/>
      <c r="J16" s="77" t="s">
        <v>46</v>
      </c>
      <c r="K16" s="41" t="s">
        <v>47</v>
      </c>
      <c r="L16" s="43"/>
      <c r="M16" s="78"/>
    </row>
    <row r="17" spans="2:13" ht="18" customHeight="1">
      <c r="B17" s="62"/>
      <c r="C17" s="63" t="s">
        <v>48</v>
      </c>
      <c r="D17" s="63"/>
      <c r="E17" s="63" t="s">
        <v>49</v>
      </c>
      <c r="F17" s="64"/>
      <c r="G17" s="62"/>
      <c r="H17" s="65"/>
      <c r="I17" s="66"/>
      <c r="J17" s="48">
        <v>16</v>
      </c>
      <c r="K17" s="50" t="s">
        <v>50</v>
      </c>
      <c r="L17" s="67"/>
      <c r="M17" s="122">
        <v>0</v>
      </c>
    </row>
    <row r="18" spans="2:13" ht="18" customHeight="1">
      <c r="B18" s="68"/>
      <c r="C18" s="65" t="s">
        <v>51</v>
      </c>
      <c r="D18" s="65"/>
      <c r="E18" s="65"/>
      <c r="F18" s="69"/>
      <c r="G18" s="68"/>
      <c r="H18" s="65" t="s">
        <v>48</v>
      </c>
      <c r="I18" s="66"/>
      <c r="J18" s="48">
        <v>17</v>
      </c>
      <c r="K18" s="50" t="s">
        <v>122</v>
      </c>
      <c r="L18" s="67"/>
      <c r="M18" s="122">
        <v>0</v>
      </c>
    </row>
    <row r="19" spans="2:13" ht="18" customHeight="1">
      <c r="B19" s="68"/>
      <c r="C19" s="65"/>
      <c r="D19" s="65"/>
      <c r="E19" s="65"/>
      <c r="F19" s="69"/>
      <c r="G19" s="68"/>
      <c r="H19" s="70"/>
      <c r="I19" s="66"/>
      <c r="J19" s="48">
        <v>18</v>
      </c>
      <c r="K19" s="50" t="s">
        <v>123</v>
      </c>
      <c r="L19" s="67"/>
      <c r="M19" s="122">
        <v>0</v>
      </c>
    </row>
    <row r="20" spans="2:13" ht="18" customHeight="1" thickBot="1">
      <c r="B20" s="68"/>
      <c r="C20" s="65"/>
      <c r="D20" s="65"/>
      <c r="E20" s="65"/>
      <c r="F20" s="69"/>
      <c r="G20" s="68"/>
      <c r="H20" s="63" t="s">
        <v>49</v>
      </c>
      <c r="I20" s="66"/>
      <c r="J20" s="48">
        <v>19</v>
      </c>
      <c r="K20" s="50" t="s">
        <v>1</v>
      </c>
      <c r="L20" s="67"/>
      <c r="M20" s="122">
        <v>0</v>
      </c>
    </row>
    <row r="21" spans="2:13" ht="18" customHeight="1" thickBot="1">
      <c r="B21" s="62"/>
      <c r="C21" s="65"/>
      <c r="D21" s="65"/>
      <c r="E21" s="65"/>
      <c r="F21" s="65"/>
      <c r="G21" s="62"/>
      <c r="H21" s="65" t="s">
        <v>51</v>
      </c>
      <c r="I21" s="66"/>
      <c r="J21" s="52">
        <v>20</v>
      </c>
      <c r="K21" s="56"/>
      <c r="L21" s="57" t="s">
        <v>52</v>
      </c>
      <c r="M21" s="126">
        <f>SUM(M17:M20)</f>
        <v>0</v>
      </c>
    </row>
    <row r="22" spans="2:13" ht="18" customHeight="1" thickTop="1">
      <c r="B22" s="58" t="s">
        <v>53</v>
      </c>
      <c r="C22" s="59"/>
      <c r="D22" s="59"/>
      <c r="E22" s="59"/>
      <c r="F22" s="60"/>
      <c r="G22" s="62"/>
      <c r="H22" s="65"/>
      <c r="I22" s="66"/>
      <c r="J22" s="77" t="s">
        <v>54</v>
      </c>
      <c r="K22" s="41" t="s">
        <v>55</v>
      </c>
      <c r="L22" s="43"/>
      <c r="M22" s="78"/>
    </row>
    <row r="23" spans="2:13" ht="18" customHeight="1">
      <c r="B23" s="62"/>
      <c r="C23" s="63" t="s">
        <v>48</v>
      </c>
      <c r="D23" s="63"/>
      <c r="E23" s="63" t="s">
        <v>49</v>
      </c>
      <c r="F23" s="64"/>
      <c r="G23" s="62"/>
      <c r="H23" s="65"/>
      <c r="I23" s="66"/>
      <c r="J23" s="44">
        <v>21</v>
      </c>
      <c r="K23" s="46"/>
      <c r="L23" s="71" t="s">
        <v>56</v>
      </c>
      <c r="M23" s="120">
        <f>ROUND(F15,2)+I15+M15+M21</f>
        <v>0</v>
      </c>
    </row>
    <row r="24" spans="2:13" ht="18" customHeight="1">
      <c r="B24" s="68"/>
      <c r="C24" s="65" t="s">
        <v>51</v>
      </c>
      <c r="D24" s="65"/>
      <c r="E24" s="65"/>
      <c r="F24" s="69"/>
      <c r="G24" s="62"/>
      <c r="H24" s="65"/>
      <c r="I24" s="66"/>
      <c r="J24" s="48">
        <v>22</v>
      </c>
      <c r="K24" s="50" t="s">
        <v>124</v>
      </c>
      <c r="L24" s="127">
        <f>M23-L25</f>
        <v>0</v>
      </c>
      <c r="M24" s="122">
        <f>ROUND((L24*20)/100,2)</f>
        <v>0</v>
      </c>
    </row>
    <row r="25" spans="2:13" ht="18" customHeight="1" thickBot="1">
      <c r="B25" s="68"/>
      <c r="C25" s="65"/>
      <c r="D25" s="65"/>
      <c r="E25" s="65"/>
      <c r="F25" s="69"/>
      <c r="G25" s="62"/>
      <c r="H25" s="65"/>
      <c r="I25" s="66"/>
      <c r="J25" s="48">
        <v>23</v>
      </c>
      <c r="K25" s="50" t="s">
        <v>125</v>
      </c>
      <c r="L25" s="127">
        <f>SUMIF(Prehlad!O11:O9998,0,Prehlad!J11:J9998)</f>
        <v>0</v>
      </c>
      <c r="M25" s="122">
        <f>ROUND((L25*0)/100,1)</f>
        <v>0</v>
      </c>
    </row>
    <row r="26" spans="2:13" ht="18" customHeight="1" thickBot="1">
      <c r="B26" s="68"/>
      <c r="C26" s="65"/>
      <c r="D26" s="65"/>
      <c r="E26" s="65"/>
      <c r="F26" s="69"/>
      <c r="G26" s="62"/>
      <c r="H26" s="65"/>
      <c r="I26" s="66"/>
      <c r="J26" s="52">
        <v>24</v>
      </c>
      <c r="K26" s="56"/>
      <c r="L26" s="57" t="s">
        <v>57</v>
      </c>
      <c r="M26" s="126">
        <f>M23+M24+M25</f>
        <v>0</v>
      </c>
    </row>
    <row r="27" spans="2:13" ht="17.100000000000001" customHeight="1" thickTop="1" thickBot="1">
      <c r="B27" s="72"/>
      <c r="C27" s="73"/>
      <c r="D27" s="73"/>
      <c r="E27" s="73"/>
      <c r="F27" s="73"/>
      <c r="G27" s="72"/>
      <c r="H27" s="73"/>
      <c r="I27" s="74"/>
      <c r="J27" s="79" t="s">
        <v>58</v>
      </c>
      <c r="K27" s="80" t="s">
        <v>126</v>
      </c>
      <c r="L27" s="37"/>
      <c r="M27" s="81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workbookViewId="0">
      <pane ySplit="10" topLeftCell="A11" activePane="bottomLeft" state="frozen"/>
      <selection pane="bottomLeft" activeCell="E3" sqref="E3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3" t="s">
        <v>104</v>
      </c>
      <c r="C1" s="1"/>
      <c r="E1" s="23" t="s">
        <v>105</v>
      </c>
      <c r="F1" s="1"/>
      <c r="G1" s="1"/>
      <c r="Z1" s="75" t="s">
        <v>3</v>
      </c>
      <c r="AA1" s="75" t="s">
        <v>4</v>
      </c>
      <c r="AB1" s="75" t="s">
        <v>5</v>
      </c>
      <c r="AC1" s="75" t="s">
        <v>6</v>
      </c>
      <c r="AD1" s="75" t="s">
        <v>7</v>
      </c>
    </row>
    <row r="2" spans="1:30">
      <c r="A2" s="23" t="s">
        <v>59</v>
      </c>
      <c r="C2" s="1"/>
      <c r="E2" s="23" t="s">
        <v>106</v>
      </c>
      <c r="F2" s="1"/>
      <c r="G2" s="1"/>
      <c r="Z2" s="75" t="s">
        <v>10</v>
      </c>
      <c r="AA2" s="100" t="s">
        <v>60</v>
      </c>
      <c r="AB2" s="100" t="s">
        <v>12</v>
      </c>
      <c r="AC2" s="100"/>
      <c r="AD2" s="101"/>
    </row>
    <row r="3" spans="1:30">
      <c r="A3" s="23" t="s">
        <v>61</v>
      </c>
      <c r="C3" s="1"/>
      <c r="E3" s="23" t="s">
        <v>261</v>
      </c>
      <c r="F3" s="1"/>
      <c r="G3" s="1"/>
      <c r="Z3" s="75" t="s">
        <v>14</v>
      </c>
      <c r="AA3" s="100" t="s">
        <v>62</v>
      </c>
      <c r="AB3" s="100" t="s">
        <v>12</v>
      </c>
      <c r="AC3" s="100" t="s">
        <v>16</v>
      </c>
      <c r="AD3" s="101" t="s">
        <v>17</v>
      </c>
    </row>
    <row r="4" spans="1:30">
      <c r="B4" s="1"/>
      <c r="C4" s="1"/>
      <c r="D4" s="1"/>
      <c r="E4" s="1"/>
      <c r="F4" s="1"/>
      <c r="G4" s="1"/>
      <c r="Z4" s="75" t="s">
        <v>20</v>
      </c>
      <c r="AA4" s="100" t="s">
        <v>63</v>
      </c>
      <c r="AB4" s="100" t="s">
        <v>12</v>
      </c>
      <c r="AC4" s="100"/>
      <c r="AD4" s="101"/>
    </row>
    <row r="5" spans="1:30">
      <c r="A5" s="23" t="s">
        <v>107</v>
      </c>
      <c r="B5" s="1"/>
      <c r="C5" s="1"/>
      <c r="D5" s="1"/>
      <c r="E5" s="1"/>
      <c r="F5" s="1"/>
      <c r="G5" s="1"/>
      <c r="Z5" s="75" t="s">
        <v>25</v>
      </c>
      <c r="AA5" s="100" t="s">
        <v>62</v>
      </c>
      <c r="AB5" s="100" t="s">
        <v>12</v>
      </c>
      <c r="AC5" s="100" t="s">
        <v>16</v>
      </c>
      <c r="AD5" s="101" t="s">
        <v>17</v>
      </c>
    </row>
    <row r="6" spans="1:30">
      <c r="A6" s="23" t="s">
        <v>108</v>
      </c>
      <c r="B6" s="1"/>
      <c r="C6" s="1"/>
      <c r="D6" s="1"/>
      <c r="E6" s="1"/>
      <c r="F6" s="1"/>
      <c r="G6" s="1"/>
    </row>
    <row r="7" spans="1:30">
      <c r="A7" s="23" t="s">
        <v>259</v>
      </c>
      <c r="B7" s="1"/>
      <c r="C7" s="1"/>
      <c r="D7" s="1"/>
      <c r="E7" s="1"/>
      <c r="F7" s="1"/>
      <c r="G7" s="1"/>
    </row>
    <row r="8" spans="1:30" ht="14.25" thickBot="1">
      <c r="A8" s="135" t="s">
        <v>257</v>
      </c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64</v>
      </c>
      <c r="B9" s="10" t="s">
        <v>65</v>
      </c>
      <c r="C9" s="10" t="s">
        <v>66</v>
      </c>
      <c r="D9" s="10" t="s">
        <v>67</v>
      </c>
      <c r="E9" s="20" t="s">
        <v>68</v>
      </c>
      <c r="F9" s="21" t="s">
        <v>69</v>
      </c>
      <c r="G9" s="1"/>
    </row>
    <row r="10" spans="1:30" ht="13.5" thickBot="1">
      <c r="A10" s="15"/>
      <c r="B10" s="16" t="s">
        <v>70</v>
      </c>
      <c r="C10" s="16" t="s">
        <v>31</v>
      </c>
      <c r="D10" s="16"/>
      <c r="E10" s="16" t="s">
        <v>67</v>
      </c>
      <c r="F10" s="22" t="s">
        <v>67</v>
      </c>
      <c r="G10" s="103" t="s">
        <v>71</v>
      </c>
    </row>
    <row r="11" spans="1:30" ht="13.5" thickTop="1"/>
    <row r="12" spans="1:30">
      <c r="A12" s="1" t="s">
        <v>128</v>
      </c>
      <c r="B12" s="6">
        <f>Prehlad!H19</f>
        <v>0</v>
      </c>
      <c r="C12" s="6">
        <f>Prehlad!I19</f>
        <v>0</v>
      </c>
      <c r="D12" s="6">
        <f>Prehlad!J19</f>
        <v>0</v>
      </c>
      <c r="E12" s="7">
        <f>Prehlad!L19</f>
        <v>0.77640285000000009</v>
      </c>
      <c r="F12" s="5">
        <f>Prehlad!N19</f>
        <v>0</v>
      </c>
      <c r="G12" s="5">
        <f>Prehlad!W19</f>
        <v>20.669999999999998</v>
      </c>
    </row>
    <row r="13" spans="1:30">
      <c r="A13" s="1" t="s">
        <v>148</v>
      </c>
      <c r="B13" s="6">
        <f>Prehlad!H34</f>
        <v>0</v>
      </c>
      <c r="C13" s="6">
        <f>Prehlad!I34</f>
        <v>0</v>
      </c>
      <c r="D13" s="6">
        <f>Prehlad!J34</f>
        <v>0</v>
      </c>
      <c r="E13" s="7">
        <f>Prehlad!L34</f>
        <v>1.8120000000000001E-4</v>
      </c>
      <c r="F13" s="5">
        <f>Prehlad!N34</f>
        <v>0.20412</v>
      </c>
      <c r="G13" s="5">
        <f>Prehlad!W34</f>
        <v>7.0860000000000003</v>
      </c>
    </row>
    <row r="14" spans="1:30">
      <c r="A14" s="1" t="s">
        <v>189</v>
      </c>
      <c r="B14" s="6">
        <f>Prehlad!H36</f>
        <v>0</v>
      </c>
      <c r="C14" s="6">
        <f>Prehlad!I36</f>
        <v>0</v>
      </c>
      <c r="D14" s="6">
        <f>Prehlad!J36</f>
        <v>0</v>
      </c>
      <c r="E14" s="7">
        <f>Prehlad!L36</f>
        <v>0.77658405000000008</v>
      </c>
      <c r="F14" s="5">
        <f>Prehlad!N36</f>
        <v>0.20412</v>
      </c>
      <c r="G14" s="5">
        <f>Prehlad!W36</f>
        <v>27.756</v>
      </c>
    </row>
    <row r="16" spans="1:30">
      <c r="A16" s="1" t="s">
        <v>191</v>
      </c>
      <c r="B16" s="6">
        <f>Prehlad!H42</f>
        <v>0</v>
      </c>
      <c r="C16" s="6">
        <f>Prehlad!I42</f>
        <v>0</v>
      </c>
      <c r="D16" s="6">
        <f>Prehlad!J42</f>
        <v>0</v>
      </c>
      <c r="E16" s="7">
        <f>Prehlad!L42</f>
        <v>0</v>
      </c>
      <c r="F16" s="5">
        <f>Prehlad!N42</f>
        <v>0</v>
      </c>
      <c r="G16" s="5">
        <f>Prehlad!W42</f>
        <v>0.68200000000000005</v>
      </c>
    </row>
    <row r="17" spans="1:7">
      <c r="A17" s="1" t="s">
        <v>204</v>
      </c>
      <c r="B17" s="6">
        <f>Prehlad!H53</f>
        <v>0</v>
      </c>
      <c r="C17" s="6">
        <f>Prehlad!I53</f>
        <v>0</v>
      </c>
      <c r="D17" s="6">
        <f>Prehlad!J53</f>
        <v>0</v>
      </c>
      <c r="E17" s="7">
        <f>Prehlad!L53</f>
        <v>1.0813055999999999</v>
      </c>
      <c r="F17" s="5">
        <f>Prehlad!N53</f>
        <v>0</v>
      </c>
      <c r="G17" s="5">
        <f>Prehlad!W53</f>
        <v>8.3640000000000008</v>
      </c>
    </row>
    <row r="18" spans="1:7">
      <c r="A18" s="1" t="s">
        <v>228</v>
      </c>
      <c r="B18" s="6">
        <f>Prehlad!H60</f>
        <v>0</v>
      </c>
      <c r="C18" s="6">
        <f>Prehlad!I60</f>
        <v>0</v>
      </c>
      <c r="D18" s="6">
        <f>Prehlad!J60</f>
        <v>0</v>
      </c>
      <c r="E18" s="7">
        <f>Prehlad!L60</f>
        <v>2.8440000000000003E-4</v>
      </c>
      <c r="F18" s="5">
        <f>Prehlad!N60</f>
        <v>0</v>
      </c>
      <c r="G18" s="5">
        <f>Prehlad!W60</f>
        <v>0.57799999999999996</v>
      </c>
    </row>
    <row r="19" spans="1:7">
      <c r="A19" s="1" t="s">
        <v>242</v>
      </c>
      <c r="B19" s="6">
        <f>Prehlad!H67</f>
        <v>0</v>
      </c>
      <c r="C19" s="6">
        <f>Prehlad!I67</f>
        <v>0</v>
      </c>
      <c r="D19" s="6">
        <f>Prehlad!J67</f>
        <v>0</v>
      </c>
      <c r="E19" s="7">
        <f>Prehlad!L67</f>
        <v>2.1852649999999998E-2</v>
      </c>
      <c r="F19" s="5">
        <f>Prehlad!N67</f>
        <v>0</v>
      </c>
      <c r="G19" s="5">
        <f>Prehlad!W67</f>
        <v>10.09</v>
      </c>
    </row>
    <row r="20" spans="1:7">
      <c r="A20" s="1" t="s">
        <v>255</v>
      </c>
      <c r="B20" s="6">
        <f>Prehlad!H69</f>
        <v>0</v>
      </c>
      <c r="C20" s="6">
        <f>Prehlad!I69</f>
        <v>0</v>
      </c>
      <c r="D20" s="6">
        <f>Prehlad!J69</f>
        <v>0</v>
      </c>
      <c r="E20" s="7">
        <f>Prehlad!L69</f>
        <v>1.1034426499999999</v>
      </c>
      <c r="F20" s="5">
        <f>Prehlad!N69</f>
        <v>0</v>
      </c>
      <c r="G20" s="5">
        <f>Prehlad!W69</f>
        <v>19.713999999999999</v>
      </c>
    </row>
    <row r="23" spans="1:7">
      <c r="A23" s="1" t="s">
        <v>256</v>
      </c>
      <c r="B23" s="6">
        <f>Prehlad!H71</f>
        <v>0</v>
      </c>
      <c r="C23" s="6">
        <f>Prehlad!I71</f>
        <v>0</v>
      </c>
      <c r="D23" s="6">
        <f>Prehlad!J71</f>
        <v>0</v>
      </c>
      <c r="E23" s="7">
        <f>Prehlad!L71</f>
        <v>1.8800266999999999</v>
      </c>
      <c r="F23" s="5">
        <f>Prehlad!N71</f>
        <v>0.20412</v>
      </c>
      <c r="G23" s="5">
        <f>Prehlad!W71</f>
        <v>47.47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showGridLines="0" workbookViewId="0">
      <pane ySplit="10" topLeftCell="A30" activePane="bottomLeft" state="frozen"/>
      <selection pane="bottomLeft" activeCell="I3" sqref="I3"/>
    </sheetView>
  </sheetViews>
  <sheetFormatPr defaultRowHeight="12.75"/>
  <cols>
    <col min="1" max="1" width="4.7109375" style="110" customWidth="1"/>
    <col min="2" max="2" width="5.28515625" style="111" customWidth="1"/>
    <col min="3" max="3" width="8.28515625" style="112" customWidth="1"/>
    <col min="4" max="4" width="53.42578125" style="118" customWidth="1"/>
    <col min="5" max="5" width="11.28515625" style="114" customWidth="1"/>
    <col min="6" max="6" width="5.85546875" style="113" customWidth="1"/>
    <col min="7" max="7" width="9.7109375" style="115" customWidth="1"/>
    <col min="8" max="9" width="11.28515625" style="115" customWidth="1"/>
    <col min="10" max="10" width="8.28515625" style="115" customWidth="1"/>
    <col min="11" max="11" width="7.42578125" style="116" customWidth="1"/>
    <col min="12" max="12" width="8.28515625" style="116" customWidth="1"/>
    <col min="13" max="13" width="7.140625" style="114" customWidth="1"/>
    <col min="14" max="14" width="7" style="114" customWidth="1"/>
    <col min="15" max="15" width="3.5703125" style="113" customWidth="1"/>
    <col min="16" max="16" width="12.7109375" style="113" hidden="1" customWidth="1"/>
    <col min="17" max="19" width="11.28515625" style="114" hidden="1" customWidth="1"/>
    <col min="20" max="20" width="10.5703125" style="117" hidden="1" customWidth="1"/>
    <col min="21" max="21" width="10.28515625" style="117" hidden="1" customWidth="1"/>
    <col min="22" max="22" width="5.7109375" style="117" hidden="1" customWidth="1"/>
    <col min="23" max="23" width="0" style="114" hidden="1" customWidth="1"/>
    <col min="24" max="25" width="0" style="113" hidden="1" customWidth="1"/>
    <col min="26" max="26" width="7.5703125" style="112" hidden="1" customWidth="1"/>
    <col min="27" max="27" width="24.85546875" style="112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/>
    <col min="35" max="16384" width="9.140625" style="1"/>
  </cols>
  <sheetData>
    <row r="1" spans="1:34">
      <c r="A1" s="23" t="s">
        <v>104</v>
      </c>
      <c r="B1" s="1"/>
      <c r="C1" s="1"/>
      <c r="D1" s="1"/>
      <c r="E1" s="1"/>
      <c r="F1" s="1"/>
      <c r="G1" s="6"/>
      <c r="H1" s="1"/>
      <c r="I1" s="23" t="s">
        <v>105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9" t="s">
        <v>3</v>
      </c>
      <c r="AA1" s="109" t="s">
        <v>4</v>
      </c>
      <c r="AB1" s="75" t="s">
        <v>5</v>
      </c>
      <c r="AC1" s="75" t="s">
        <v>6</v>
      </c>
      <c r="AD1" s="75" t="s">
        <v>7</v>
      </c>
      <c r="AE1" s="1"/>
      <c r="AF1" s="1"/>
      <c r="AG1" s="1"/>
      <c r="AH1" s="1"/>
    </row>
    <row r="2" spans="1:34">
      <c r="A2" s="23" t="s">
        <v>59</v>
      </c>
      <c r="B2" s="1"/>
      <c r="C2" s="1"/>
      <c r="D2" s="1"/>
      <c r="E2" s="1"/>
      <c r="F2" s="1"/>
      <c r="G2" s="6"/>
      <c r="H2" s="8"/>
      <c r="I2" s="23" t="s">
        <v>106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9" t="s">
        <v>10</v>
      </c>
      <c r="AA2" s="101" t="s">
        <v>72</v>
      </c>
      <c r="AB2" s="100" t="s">
        <v>12</v>
      </c>
      <c r="AC2" s="100"/>
      <c r="AD2" s="101"/>
      <c r="AE2" s="1"/>
      <c r="AF2" s="1"/>
      <c r="AG2" s="1"/>
      <c r="AH2" s="1"/>
    </row>
    <row r="3" spans="1:34">
      <c r="A3" s="23" t="s">
        <v>61</v>
      </c>
      <c r="B3" s="1"/>
      <c r="C3" s="1"/>
      <c r="D3" s="1"/>
      <c r="E3" s="1"/>
      <c r="F3" s="1"/>
      <c r="G3" s="6"/>
      <c r="H3" s="1"/>
      <c r="I3" s="23" t="s">
        <v>261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9" t="s">
        <v>14</v>
      </c>
      <c r="AA3" s="101" t="s">
        <v>73</v>
      </c>
      <c r="AB3" s="100" t="s">
        <v>12</v>
      </c>
      <c r="AC3" s="100" t="s">
        <v>16</v>
      </c>
      <c r="AD3" s="101" t="s">
        <v>17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9" t="s">
        <v>20</v>
      </c>
      <c r="AA4" s="101" t="s">
        <v>74</v>
      </c>
      <c r="AB4" s="100" t="s">
        <v>12</v>
      </c>
      <c r="AC4" s="100"/>
      <c r="AD4" s="101"/>
      <c r="AE4" s="1"/>
      <c r="AF4" s="1"/>
      <c r="AG4" s="1"/>
      <c r="AH4" s="1"/>
    </row>
    <row r="5" spans="1:34">
      <c r="A5" s="23" t="s">
        <v>107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9" t="s">
        <v>25</v>
      </c>
      <c r="AA5" s="101" t="s">
        <v>73</v>
      </c>
      <c r="AB5" s="100" t="s">
        <v>12</v>
      </c>
      <c r="AC5" s="100" t="s">
        <v>16</v>
      </c>
      <c r="AD5" s="101" t="s">
        <v>17</v>
      </c>
      <c r="AE5" s="1"/>
      <c r="AF5" s="1"/>
      <c r="AG5" s="1"/>
      <c r="AH5" s="1"/>
    </row>
    <row r="6" spans="1:34">
      <c r="A6" s="23" t="s">
        <v>108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23" t="s">
        <v>258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4.25" thickBot="1">
      <c r="A8" s="134" t="s">
        <v>257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75</v>
      </c>
      <c r="B9" s="10" t="s">
        <v>76</v>
      </c>
      <c r="C9" s="10" t="s">
        <v>77</v>
      </c>
      <c r="D9" s="10" t="s">
        <v>78</v>
      </c>
      <c r="E9" s="10" t="s">
        <v>79</v>
      </c>
      <c r="F9" s="10" t="s">
        <v>80</v>
      </c>
      <c r="G9" s="10" t="s">
        <v>81</v>
      </c>
      <c r="H9" s="10" t="s">
        <v>65</v>
      </c>
      <c r="I9" s="10" t="s">
        <v>66</v>
      </c>
      <c r="J9" s="10" t="s">
        <v>67</v>
      </c>
      <c r="K9" s="11" t="s">
        <v>68</v>
      </c>
      <c r="L9" s="12"/>
      <c r="M9" s="13" t="s">
        <v>69</v>
      </c>
      <c r="N9" s="12"/>
      <c r="O9" s="14" t="s">
        <v>2</v>
      </c>
      <c r="P9" s="96" t="s">
        <v>82</v>
      </c>
      <c r="Q9" s="97" t="s">
        <v>79</v>
      </c>
      <c r="R9" s="97" t="s">
        <v>79</v>
      </c>
      <c r="S9" s="94" t="s">
        <v>79</v>
      </c>
      <c r="T9" s="102" t="s">
        <v>83</v>
      </c>
      <c r="U9" s="102" t="s">
        <v>84</v>
      </c>
      <c r="V9" s="102" t="s">
        <v>85</v>
      </c>
      <c r="W9" s="103" t="s">
        <v>71</v>
      </c>
      <c r="X9" s="103" t="s">
        <v>86</v>
      </c>
      <c r="Y9" s="103" t="s">
        <v>87</v>
      </c>
      <c r="Z9" s="108" t="s">
        <v>88</v>
      </c>
      <c r="AA9" s="108" t="s">
        <v>89</v>
      </c>
      <c r="AB9" s="1"/>
      <c r="AC9" s="1"/>
      <c r="AD9" s="1"/>
      <c r="AE9" s="1"/>
      <c r="AF9" s="1"/>
      <c r="AG9" s="1"/>
      <c r="AH9" s="1"/>
    </row>
    <row r="10" spans="1:34" ht="13.5" thickBot="1">
      <c r="A10" s="15" t="s">
        <v>90</v>
      </c>
      <c r="B10" s="16" t="s">
        <v>91</v>
      </c>
      <c r="C10" s="17"/>
      <c r="D10" s="16" t="s">
        <v>92</v>
      </c>
      <c r="E10" s="16" t="s">
        <v>93</v>
      </c>
      <c r="F10" s="16" t="s">
        <v>94</v>
      </c>
      <c r="G10" s="16" t="s">
        <v>95</v>
      </c>
      <c r="H10" s="16" t="s">
        <v>70</v>
      </c>
      <c r="I10" s="16" t="s">
        <v>31</v>
      </c>
      <c r="J10" s="16"/>
      <c r="K10" s="16" t="s">
        <v>81</v>
      </c>
      <c r="L10" s="16" t="s">
        <v>67</v>
      </c>
      <c r="M10" s="18" t="s">
        <v>81</v>
      </c>
      <c r="N10" s="16" t="s">
        <v>67</v>
      </c>
      <c r="O10" s="19" t="s">
        <v>96</v>
      </c>
      <c r="P10" s="98"/>
      <c r="Q10" s="99" t="s">
        <v>97</v>
      </c>
      <c r="R10" s="99" t="s">
        <v>98</v>
      </c>
      <c r="S10" s="95" t="s">
        <v>99</v>
      </c>
      <c r="T10" s="102" t="s">
        <v>100</v>
      </c>
      <c r="U10" s="102" t="s">
        <v>101</v>
      </c>
      <c r="V10" s="102" t="s">
        <v>102</v>
      </c>
      <c r="W10" s="5"/>
      <c r="X10" s="1"/>
      <c r="Y10" s="1"/>
      <c r="Z10" s="108" t="s">
        <v>103</v>
      </c>
      <c r="AA10" s="108" t="s">
        <v>90</v>
      </c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28" t="s">
        <v>127</v>
      </c>
    </row>
    <row r="13" spans="1:34">
      <c r="B13" s="112" t="s">
        <v>128</v>
      </c>
    </row>
    <row r="14" spans="1:34">
      <c r="A14" s="110">
        <v>1</v>
      </c>
      <c r="B14" s="111" t="s">
        <v>129</v>
      </c>
      <c r="C14" s="112" t="s">
        <v>130</v>
      </c>
      <c r="D14" s="118" t="s">
        <v>131</v>
      </c>
      <c r="E14" s="114">
        <v>9.06</v>
      </c>
      <c r="F14" s="113" t="s">
        <v>132</v>
      </c>
      <c r="H14" s="115">
        <f>ROUND(E14*G14, 2)</f>
        <v>0</v>
      </c>
      <c r="J14" s="115">
        <f>ROUND(E14*G14, 2)</f>
        <v>0</v>
      </c>
      <c r="K14" s="116">
        <v>6.4599999999999996E-3</v>
      </c>
      <c r="L14" s="116">
        <f>E14*K14</f>
        <v>5.8527599999999999E-2</v>
      </c>
      <c r="O14" s="113">
        <v>20</v>
      </c>
      <c r="P14" s="113" t="s">
        <v>133</v>
      </c>
      <c r="V14" s="117" t="s">
        <v>54</v>
      </c>
      <c r="W14" s="114">
        <v>1.504</v>
      </c>
      <c r="Z14" s="112" t="s">
        <v>134</v>
      </c>
      <c r="AA14" s="112" t="s">
        <v>135</v>
      </c>
    </row>
    <row r="15" spans="1:34">
      <c r="A15" s="110">
        <v>2</v>
      </c>
      <c r="B15" s="111" t="s">
        <v>129</v>
      </c>
      <c r="C15" s="112" t="s">
        <v>136</v>
      </c>
      <c r="D15" s="118" t="s">
        <v>137</v>
      </c>
      <c r="E15" s="114">
        <v>37.435000000000002</v>
      </c>
      <c r="F15" s="113" t="s">
        <v>132</v>
      </c>
      <c r="H15" s="115">
        <f>ROUND(E15*G15, 2)</f>
        <v>0</v>
      </c>
      <c r="J15" s="115">
        <f>ROUND(E15*G15, 2)</f>
        <v>0</v>
      </c>
      <c r="K15" s="116">
        <v>1.695E-2</v>
      </c>
      <c r="L15" s="116">
        <f>E15*K15</f>
        <v>0.63452324999999998</v>
      </c>
      <c r="O15" s="113">
        <v>20</v>
      </c>
      <c r="P15" s="113" t="s">
        <v>133</v>
      </c>
      <c r="V15" s="117" t="s">
        <v>54</v>
      </c>
      <c r="W15" s="114">
        <v>10.632</v>
      </c>
      <c r="Z15" s="112" t="s">
        <v>134</v>
      </c>
      <c r="AA15" s="112" t="s">
        <v>138</v>
      </c>
    </row>
    <row r="16" spans="1:34">
      <c r="D16" s="118" t="s">
        <v>139</v>
      </c>
      <c r="V16" s="117" t="s">
        <v>0</v>
      </c>
    </row>
    <row r="17" spans="1:27">
      <c r="A17" s="110">
        <v>3</v>
      </c>
      <c r="B17" s="111" t="s">
        <v>140</v>
      </c>
      <c r="C17" s="112" t="s">
        <v>141</v>
      </c>
      <c r="D17" s="118" t="s">
        <v>142</v>
      </c>
      <c r="E17" s="114">
        <v>9.06</v>
      </c>
      <c r="F17" s="113" t="s">
        <v>132</v>
      </c>
      <c r="H17" s="115">
        <f>ROUND(E17*G17, 2)</f>
        <v>0</v>
      </c>
      <c r="J17" s="115">
        <f>ROUND(E17*G17, 2)</f>
        <v>0</v>
      </c>
      <c r="K17" s="116">
        <v>4.5999999999999999E-3</v>
      </c>
      <c r="L17" s="116">
        <f>E17*K17</f>
        <v>4.1676000000000005E-2</v>
      </c>
      <c r="O17" s="113">
        <v>20</v>
      </c>
      <c r="P17" s="113" t="s">
        <v>133</v>
      </c>
      <c r="V17" s="117" t="s">
        <v>54</v>
      </c>
      <c r="W17" s="114">
        <v>4.2670000000000003</v>
      </c>
      <c r="Z17" s="112" t="s">
        <v>143</v>
      </c>
      <c r="AA17" s="112" t="s">
        <v>144</v>
      </c>
    </row>
    <row r="18" spans="1:27">
      <c r="A18" s="110">
        <v>4</v>
      </c>
      <c r="B18" s="111" t="s">
        <v>140</v>
      </c>
      <c r="C18" s="112" t="s">
        <v>145</v>
      </c>
      <c r="D18" s="118" t="s">
        <v>146</v>
      </c>
      <c r="E18" s="114">
        <v>9.06</v>
      </c>
      <c r="F18" s="113" t="s">
        <v>132</v>
      </c>
      <c r="H18" s="115">
        <f>ROUND(E18*G18, 2)</f>
        <v>0</v>
      </c>
      <c r="J18" s="115">
        <f>ROUND(E18*G18, 2)</f>
        <v>0</v>
      </c>
      <c r="K18" s="116">
        <v>4.5999999999999999E-3</v>
      </c>
      <c r="L18" s="116">
        <f>E18*K18</f>
        <v>4.1676000000000005E-2</v>
      </c>
      <c r="O18" s="113">
        <v>20</v>
      </c>
      <c r="P18" s="113" t="s">
        <v>133</v>
      </c>
      <c r="V18" s="117" t="s">
        <v>54</v>
      </c>
      <c r="W18" s="114">
        <v>4.2670000000000003</v>
      </c>
      <c r="Z18" s="112" t="s">
        <v>143</v>
      </c>
      <c r="AA18" s="112" t="s">
        <v>144</v>
      </c>
    </row>
    <row r="19" spans="1:27">
      <c r="D19" s="129" t="s">
        <v>147</v>
      </c>
      <c r="E19" s="130">
        <f>J19</f>
        <v>0</v>
      </c>
      <c r="H19" s="130">
        <f>SUM(H12:H18)</f>
        <v>0</v>
      </c>
      <c r="I19" s="130">
        <f>SUM(I12:I18)</f>
        <v>0</v>
      </c>
      <c r="J19" s="130">
        <f>SUM(J12:J18)</f>
        <v>0</v>
      </c>
      <c r="L19" s="131">
        <f>SUM(L12:L18)</f>
        <v>0.77640285000000009</v>
      </c>
      <c r="N19" s="132">
        <f>SUM(N12:N18)</f>
        <v>0</v>
      </c>
      <c r="W19" s="114">
        <f>SUM(W12:W18)</f>
        <v>20.669999999999998</v>
      </c>
    </row>
    <row r="21" spans="1:27">
      <c r="B21" s="112" t="s">
        <v>148</v>
      </c>
    </row>
    <row r="22" spans="1:27">
      <c r="A22" s="110">
        <v>5</v>
      </c>
      <c r="B22" s="111" t="s">
        <v>140</v>
      </c>
      <c r="C22" s="112" t="s">
        <v>149</v>
      </c>
      <c r="D22" s="118" t="s">
        <v>150</v>
      </c>
      <c r="E22" s="114">
        <v>9.06</v>
      </c>
      <c r="F22" s="113" t="s">
        <v>132</v>
      </c>
      <c r="H22" s="115">
        <f>ROUND(E22*G22, 2)</f>
        <v>0</v>
      </c>
      <c r="J22" s="115">
        <f>ROUND(E22*G22, 2)</f>
        <v>0</v>
      </c>
      <c r="K22" s="116">
        <v>2.0000000000000002E-5</v>
      </c>
      <c r="L22" s="116">
        <f>E22*K22</f>
        <v>1.8120000000000001E-4</v>
      </c>
      <c r="O22" s="113">
        <v>20</v>
      </c>
      <c r="P22" s="113" t="s">
        <v>133</v>
      </c>
      <c r="V22" s="117" t="s">
        <v>54</v>
      </c>
      <c r="W22" s="114">
        <v>2.5640000000000001</v>
      </c>
      <c r="Z22" s="112" t="s">
        <v>151</v>
      </c>
      <c r="AA22" s="112" t="s">
        <v>152</v>
      </c>
    </row>
    <row r="23" spans="1:27">
      <c r="A23" s="110">
        <v>6</v>
      </c>
      <c r="B23" s="111" t="s">
        <v>153</v>
      </c>
      <c r="C23" s="112" t="s">
        <v>154</v>
      </c>
      <c r="D23" s="118" t="s">
        <v>155</v>
      </c>
      <c r="E23" s="114">
        <v>1.1459999999999999</v>
      </c>
      <c r="F23" s="113" t="s">
        <v>132</v>
      </c>
      <c r="H23" s="115">
        <f>ROUND(E23*G23, 2)</f>
        <v>0</v>
      </c>
      <c r="J23" s="115">
        <f>ROUND(E23*G23, 2)</f>
        <v>0</v>
      </c>
      <c r="M23" s="114">
        <v>0.02</v>
      </c>
      <c r="N23" s="114">
        <f>E23*M23</f>
        <v>2.2919999999999999E-2</v>
      </c>
      <c r="O23" s="113">
        <v>20</v>
      </c>
      <c r="P23" s="113" t="s">
        <v>133</v>
      </c>
      <c r="V23" s="117" t="s">
        <v>54</v>
      </c>
      <c r="W23" s="114">
        <v>0.379</v>
      </c>
      <c r="Z23" s="112" t="s">
        <v>156</v>
      </c>
      <c r="AA23" s="112" t="s">
        <v>157</v>
      </c>
    </row>
    <row r="24" spans="1:27">
      <c r="D24" s="118" t="s">
        <v>158</v>
      </c>
      <c r="V24" s="117" t="s">
        <v>0</v>
      </c>
    </row>
    <row r="25" spans="1:27">
      <c r="A25" s="110">
        <v>7</v>
      </c>
      <c r="B25" s="111" t="s">
        <v>153</v>
      </c>
      <c r="C25" s="112" t="s">
        <v>159</v>
      </c>
      <c r="D25" s="118" t="s">
        <v>160</v>
      </c>
      <c r="E25" s="114">
        <v>9.06</v>
      </c>
      <c r="F25" s="113" t="s">
        <v>132</v>
      </c>
      <c r="H25" s="115">
        <f t="shared" ref="H25:H33" si="0">ROUND(E25*G25, 2)</f>
        <v>0</v>
      </c>
      <c r="J25" s="115">
        <f t="shared" ref="J25:J33" si="1">ROUND(E25*G25, 2)</f>
        <v>0</v>
      </c>
      <c r="M25" s="114">
        <v>0.02</v>
      </c>
      <c r="N25" s="114">
        <f>E25*M25</f>
        <v>0.1812</v>
      </c>
      <c r="O25" s="113">
        <v>20</v>
      </c>
      <c r="P25" s="113" t="s">
        <v>133</v>
      </c>
      <c r="V25" s="117" t="s">
        <v>54</v>
      </c>
      <c r="W25" s="114">
        <v>1.839</v>
      </c>
      <c r="Z25" s="112" t="s">
        <v>156</v>
      </c>
      <c r="AA25" s="112" t="s">
        <v>161</v>
      </c>
    </row>
    <row r="26" spans="1:27">
      <c r="A26" s="110">
        <v>8</v>
      </c>
      <c r="B26" s="111" t="s">
        <v>153</v>
      </c>
      <c r="C26" s="112" t="s">
        <v>162</v>
      </c>
      <c r="D26" s="118" t="s">
        <v>163</v>
      </c>
      <c r="E26" s="114">
        <v>1</v>
      </c>
      <c r="F26" s="113" t="s">
        <v>164</v>
      </c>
      <c r="H26" s="115">
        <f t="shared" si="0"/>
        <v>0</v>
      </c>
      <c r="J26" s="115">
        <f t="shared" si="1"/>
        <v>0</v>
      </c>
      <c r="O26" s="113">
        <v>20</v>
      </c>
      <c r="P26" s="113" t="s">
        <v>133</v>
      </c>
      <c r="V26" s="117" t="s">
        <v>54</v>
      </c>
      <c r="W26" s="114">
        <v>0.04</v>
      </c>
      <c r="Z26" s="112" t="s">
        <v>156</v>
      </c>
      <c r="AA26" s="112" t="s">
        <v>165</v>
      </c>
    </row>
    <row r="27" spans="1:27">
      <c r="A27" s="110">
        <v>9</v>
      </c>
      <c r="B27" s="111" t="s">
        <v>153</v>
      </c>
      <c r="C27" s="112" t="s">
        <v>166</v>
      </c>
      <c r="D27" s="118" t="s">
        <v>167</v>
      </c>
      <c r="E27" s="114">
        <v>0.20399999999999999</v>
      </c>
      <c r="F27" s="113" t="s">
        <v>168</v>
      </c>
      <c r="H27" s="115">
        <f t="shared" si="0"/>
        <v>0</v>
      </c>
      <c r="J27" s="115">
        <f t="shared" si="1"/>
        <v>0</v>
      </c>
      <c r="O27" s="113">
        <v>20</v>
      </c>
      <c r="P27" s="113" t="s">
        <v>133</v>
      </c>
      <c r="V27" s="117" t="s">
        <v>54</v>
      </c>
      <c r="W27" s="114">
        <v>0.11</v>
      </c>
      <c r="Z27" s="112" t="s">
        <v>156</v>
      </c>
      <c r="AA27" s="112" t="s">
        <v>169</v>
      </c>
    </row>
    <row r="28" spans="1:27">
      <c r="A28" s="110">
        <v>10</v>
      </c>
      <c r="B28" s="111" t="s">
        <v>153</v>
      </c>
      <c r="C28" s="112" t="s">
        <v>170</v>
      </c>
      <c r="D28" s="118" t="s">
        <v>171</v>
      </c>
      <c r="E28" s="114">
        <v>5.9160000000000004</v>
      </c>
      <c r="F28" s="113" t="s">
        <v>168</v>
      </c>
      <c r="H28" s="115">
        <f t="shared" si="0"/>
        <v>0</v>
      </c>
      <c r="J28" s="115">
        <f t="shared" si="1"/>
        <v>0</v>
      </c>
      <c r="O28" s="113">
        <v>20</v>
      </c>
      <c r="P28" s="113" t="s">
        <v>133</v>
      </c>
      <c r="V28" s="117" t="s">
        <v>54</v>
      </c>
      <c r="Z28" s="112" t="s">
        <v>156</v>
      </c>
      <c r="AA28" s="112" t="s">
        <v>172</v>
      </c>
    </row>
    <row r="29" spans="1:27">
      <c r="A29" s="110">
        <v>11</v>
      </c>
      <c r="B29" s="111" t="s">
        <v>173</v>
      </c>
      <c r="C29" s="112" t="s">
        <v>174</v>
      </c>
      <c r="D29" s="118" t="s">
        <v>175</v>
      </c>
      <c r="E29" s="114">
        <v>0.20399999999999999</v>
      </c>
      <c r="F29" s="113" t="s">
        <v>168</v>
      </c>
      <c r="H29" s="115">
        <f t="shared" si="0"/>
        <v>0</v>
      </c>
      <c r="J29" s="115">
        <f t="shared" si="1"/>
        <v>0</v>
      </c>
      <c r="O29" s="113">
        <v>20</v>
      </c>
      <c r="P29" s="113" t="s">
        <v>133</v>
      </c>
      <c r="V29" s="117" t="s">
        <v>54</v>
      </c>
      <c r="W29" s="114">
        <v>0.14099999999999999</v>
      </c>
      <c r="Z29" s="112" t="s">
        <v>156</v>
      </c>
      <c r="AA29" s="112" t="s">
        <v>176</v>
      </c>
    </row>
    <row r="30" spans="1:27">
      <c r="A30" s="110">
        <v>12</v>
      </c>
      <c r="B30" s="111" t="s">
        <v>173</v>
      </c>
      <c r="C30" s="112" t="s">
        <v>177</v>
      </c>
      <c r="D30" s="118" t="s">
        <v>178</v>
      </c>
      <c r="E30" s="114">
        <v>0.20399999999999999</v>
      </c>
      <c r="F30" s="113" t="s">
        <v>168</v>
      </c>
      <c r="H30" s="115">
        <f t="shared" si="0"/>
        <v>0</v>
      </c>
      <c r="J30" s="115">
        <f t="shared" si="1"/>
        <v>0</v>
      </c>
      <c r="O30" s="113">
        <v>20</v>
      </c>
      <c r="P30" s="113" t="s">
        <v>133</v>
      </c>
      <c r="V30" s="117" t="s">
        <v>54</v>
      </c>
      <c r="W30" s="114">
        <v>6.8000000000000005E-2</v>
      </c>
      <c r="Z30" s="112" t="s">
        <v>156</v>
      </c>
      <c r="AA30" s="112" t="s">
        <v>179</v>
      </c>
    </row>
    <row r="31" spans="1:27">
      <c r="A31" s="110">
        <v>13</v>
      </c>
      <c r="B31" s="111" t="s">
        <v>173</v>
      </c>
      <c r="C31" s="112" t="s">
        <v>180</v>
      </c>
      <c r="D31" s="118" t="s">
        <v>181</v>
      </c>
      <c r="E31" s="114">
        <v>0.20399999999999999</v>
      </c>
      <c r="F31" s="113" t="s">
        <v>168</v>
      </c>
      <c r="H31" s="115">
        <f t="shared" si="0"/>
        <v>0</v>
      </c>
      <c r="J31" s="115">
        <f t="shared" si="1"/>
        <v>0</v>
      </c>
      <c r="O31" s="113">
        <v>20</v>
      </c>
      <c r="P31" s="113" t="s">
        <v>133</v>
      </c>
      <c r="V31" s="117" t="s">
        <v>54</v>
      </c>
      <c r="W31" s="114">
        <v>1.9E-2</v>
      </c>
      <c r="Z31" s="112" t="s">
        <v>156</v>
      </c>
      <c r="AA31" s="112" t="s">
        <v>182</v>
      </c>
    </row>
    <row r="32" spans="1:27">
      <c r="A32" s="110">
        <v>14</v>
      </c>
      <c r="B32" s="111" t="s">
        <v>153</v>
      </c>
      <c r="C32" s="112" t="s">
        <v>183</v>
      </c>
      <c r="D32" s="118" t="s">
        <v>184</v>
      </c>
      <c r="E32" s="114">
        <v>0.20399999999999999</v>
      </c>
      <c r="F32" s="113" t="s">
        <v>168</v>
      </c>
      <c r="H32" s="115">
        <f t="shared" si="0"/>
        <v>0</v>
      </c>
      <c r="J32" s="115">
        <f t="shared" si="1"/>
        <v>0</v>
      </c>
      <c r="O32" s="113">
        <v>20</v>
      </c>
      <c r="P32" s="113" t="s">
        <v>133</v>
      </c>
      <c r="V32" s="117" t="s">
        <v>54</v>
      </c>
      <c r="Z32" s="112" t="s">
        <v>156</v>
      </c>
      <c r="AA32" s="112" t="s">
        <v>182</v>
      </c>
    </row>
    <row r="33" spans="1:27">
      <c r="A33" s="110">
        <v>15</v>
      </c>
      <c r="B33" s="111" t="s">
        <v>129</v>
      </c>
      <c r="C33" s="112" t="s">
        <v>185</v>
      </c>
      <c r="D33" s="118" t="s">
        <v>186</v>
      </c>
      <c r="E33" s="114">
        <v>0.77600000000000002</v>
      </c>
      <c r="F33" s="113" t="s">
        <v>168</v>
      </c>
      <c r="H33" s="115">
        <f t="shared" si="0"/>
        <v>0</v>
      </c>
      <c r="J33" s="115">
        <f t="shared" si="1"/>
        <v>0</v>
      </c>
      <c r="O33" s="113">
        <v>20</v>
      </c>
      <c r="P33" s="113" t="s">
        <v>133</v>
      </c>
      <c r="V33" s="117" t="s">
        <v>54</v>
      </c>
      <c r="W33" s="114">
        <v>1.9259999999999999</v>
      </c>
      <c r="Z33" s="112" t="s">
        <v>134</v>
      </c>
      <c r="AA33" s="112" t="s">
        <v>187</v>
      </c>
    </row>
    <row r="34" spans="1:27">
      <c r="D34" s="129" t="s">
        <v>188</v>
      </c>
      <c r="E34" s="130">
        <f>J34</f>
        <v>0</v>
      </c>
      <c r="H34" s="130">
        <f>SUM(H21:H33)</f>
        <v>0</v>
      </c>
      <c r="I34" s="130">
        <f>SUM(I21:I33)</f>
        <v>0</v>
      </c>
      <c r="J34" s="130">
        <f>SUM(J21:J33)</f>
        <v>0</v>
      </c>
      <c r="L34" s="131">
        <f>SUM(L21:L33)</f>
        <v>1.8120000000000001E-4</v>
      </c>
      <c r="N34" s="132">
        <f>SUM(N21:N33)</f>
        <v>0.20412</v>
      </c>
      <c r="W34" s="114">
        <f>SUM(W21:W33)</f>
        <v>7.0860000000000003</v>
      </c>
    </row>
    <row r="36" spans="1:27">
      <c r="D36" s="129" t="s">
        <v>189</v>
      </c>
      <c r="E36" s="132">
        <f>J36</f>
        <v>0</v>
      </c>
      <c r="H36" s="130">
        <f>+H19+H34</f>
        <v>0</v>
      </c>
      <c r="I36" s="130">
        <f>+I19+I34</f>
        <v>0</v>
      </c>
      <c r="J36" s="130">
        <f>+J19+J34</f>
        <v>0</v>
      </c>
      <c r="L36" s="131">
        <f>+L19+L34</f>
        <v>0.77658405000000008</v>
      </c>
      <c r="N36" s="132">
        <f>+N19+N34</f>
        <v>0.20412</v>
      </c>
      <c r="W36" s="114">
        <f>+W19+W34</f>
        <v>27.756</v>
      </c>
    </row>
    <row r="38" spans="1:27">
      <c r="B38" s="128" t="s">
        <v>190</v>
      </c>
    </row>
    <row r="39" spans="1:27">
      <c r="B39" s="112" t="s">
        <v>191</v>
      </c>
    </row>
    <row r="40" spans="1:27">
      <c r="A40" s="110">
        <v>16</v>
      </c>
      <c r="B40" s="111" t="s">
        <v>192</v>
      </c>
      <c r="C40" s="112" t="s">
        <v>193</v>
      </c>
      <c r="D40" s="118" t="s">
        <v>194</v>
      </c>
      <c r="E40" s="114">
        <v>1</v>
      </c>
      <c r="F40" s="113" t="s">
        <v>164</v>
      </c>
      <c r="H40" s="115">
        <f>ROUND(E40*G40, 2)</f>
        <v>0</v>
      </c>
      <c r="J40" s="115">
        <f>ROUND(E40*G40, 2)</f>
        <v>0</v>
      </c>
      <c r="O40" s="113">
        <v>20</v>
      </c>
      <c r="P40" s="113" t="s">
        <v>133</v>
      </c>
      <c r="V40" s="117" t="s">
        <v>195</v>
      </c>
      <c r="W40" s="114">
        <v>0.68200000000000005</v>
      </c>
      <c r="Z40" s="112" t="s">
        <v>196</v>
      </c>
      <c r="AA40" s="112" t="s">
        <v>197</v>
      </c>
    </row>
    <row r="41" spans="1:27">
      <c r="A41" s="110">
        <v>17</v>
      </c>
      <c r="B41" s="111" t="s">
        <v>192</v>
      </c>
      <c r="C41" s="112" t="s">
        <v>198</v>
      </c>
      <c r="D41" s="118" t="s">
        <v>199</v>
      </c>
      <c r="F41" s="113" t="s">
        <v>200</v>
      </c>
      <c r="H41" s="115">
        <f>ROUND(E41*G41, 2)</f>
        <v>0</v>
      </c>
      <c r="J41" s="115">
        <f>ROUND(E41*G41, 2)</f>
        <v>0</v>
      </c>
      <c r="O41" s="113">
        <v>20</v>
      </c>
      <c r="P41" s="113" t="s">
        <v>133</v>
      </c>
      <c r="V41" s="117" t="s">
        <v>195</v>
      </c>
      <c r="Z41" s="112" t="s">
        <v>201</v>
      </c>
      <c r="AA41" s="112" t="s">
        <v>202</v>
      </c>
    </row>
    <row r="42" spans="1:27">
      <c r="D42" s="129" t="s">
        <v>203</v>
      </c>
      <c r="E42" s="130">
        <f>J42</f>
        <v>0</v>
      </c>
      <c r="H42" s="130">
        <f>SUM(H38:H41)</f>
        <v>0</v>
      </c>
      <c r="I42" s="130">
        <f>SUM(I38:I41)</f>
        <v>0</v>
      </c>
      <c r="J42" s="130">
        <f>SUM(J38:J41)</f>
        <v>0</v>
      </c>
      <c r="L42" s="131">
        <f>SUM(L38:L41)</f>
        <v>0</v>
      </c>
      <c r="N42" s="132">
        <f>SUM(N38:N41)</f>
        <v>0</v>
      </c>
      <c r="W42" s="114">
        <f>SUM(W38:W41)</f>
        <v>0.68200000000000005</v>
      </c>
    </row>
    <row r="44" spans="1:27">
      <c r="B44" s="112" t="s">
        <v>204</v>
      </c>
    </row>
    <row r="45" spans="1:27">
      <c r="A45" s="110">
        <v>18</v>
      </c>
      <c r="B45" s="111" t="s">
        <v>205</v>
      </c>
      <c r="C45" s="112" t="s">
        <v>206</v>
      </c>
      <c r="D45" s="118" t="s">
        <v>207</v>
      </c>
      <c r="E45" s="114">
        <v>11.46</v>
      </c>
      <c r="F45" s="113" t="s">
        <v>208</v>
      </c>
      <c r="H45" s="115">
        <f>ROUND(E45*G45, 2)</f>
        <v>0</v>
      </c>
      <c r="J45" s="115">
        <f>ROUND(E45*G45, 2)</f>
        <v>0</v>
      </c>
      <c r="K45" s="116">
        <v>4.4999999999999999E-4</v>
      </c>
      <c r="L45" s="116">
        <f>E45*K45</f>
        <v>5.1570000000000001E-3</v>
      </c>
      <c r="O45" s="113">
        <v>20</v>
      </c>
      <c r="P45" s="113" t="s">
        <v>133</v>
      </c>
      <c r="V45" s="117" t="s">
        <v>195</v>
      </c>
      <c r="W45" s="114">
        <v>1.524</v>
      </c>
      <c r="Z45" s="112" t="s">
        <v>209</v>
      </c>
      <c r="AA45" s="112" t="s">
        <v>210</v>
      </c>
    </row>
    <row r="46" spans="1:27">
      <c r="D46" s="118" t="s">
        <v>211</v>
      </c>
      <c r="V46" s="117" t="s">
        <v>0</v>
      </c>
    </row>
    <row r="47" spans="1:27">
      <c r="A47" s="110">
        <v>19</v>
      </c>
      <c r="B47" s="111" t="s">
        <v>212</v>
      </c>
      <c r="C47" s="112" t="s">
        <v>213</v>
      </c>
      <c r="D47" s="118" t="s">
        <v>214</v>
      </c>
      <c r="E47" s="114">
        <v>12.032999999999999</v>
      </c>
      <c r="F47" s="113" t="s">
        <v>208</v>
      </c>
      <c r="I47" s="115">
        <f>ROUND(E47*G47, 2)</f>
        <v>0</v>
      </c>
      <c r="J47" s="115">
        <f>ROUND(E47*G47, 2)</f>
        <v>0</v>
      </c>
      <c r="K47" s="116">
        <v>7.0000000000000007E-2</v>
      </c>
      <c r="L47" s="116">
        <f>E47*K47</f>
        <v>0.84231</v>
      </c>
      <c r="O47" s="113">
        <v>20</v>
      </c>
      <c r="P47" s="113" t="s">
        <v>133</v>
      </c>
      <c r="V47" s="117" t="s">
        <v>195</v>
      </c>
      <c r="Z47" s="112" t="s">
        <v>215</v>
      </c>
      <c r="AA47" s="112" t="s">
        <v>133</v>
      </c>
    </row>
    <row r="48" spans="1:27">
      <c r="D48" s="118" t="s">
        <v>216</v>
      </c>
      <c r="V48" s="117" t="s">
        <v>0</v>
      </c>
    </row>
    <row r="49" spans="1:27">
      <c r="A49" s="110">
        <v>20</v>
      </c>
      <c r="B49" s="111" t="s">
        <v>205</v>
      </c>
      <c r="C49" s="112" t="s">
        <v>217</v>
      </c>
      <c r="D49" s="118" t="s">
        <v>218</v>
      </c>
      <c r="E49" s="114">
        <v>9.06</v>
      </c>
      <c r="F49" s="113" t="s">
        <v>132</v>
      </c>
      <c r="H49" s="115">
        <f>ROUND(E49*G49, 2)</f>
        <v>0</v>
      </c>
      <c r="J49" s="115">
        <f>ROUND(E49*G49, 2)</f>
        <v>0</v>
      </c>
      <c r="K49" s="116">
        <v>4.9100000000000003E-3</v>
      </c>
      <c r="L49" s="116">
        <f>E49*K49</f>
        <v>4.4484600000000006E-2</v>
      </c>
      <c r="O49" s="113">
        <v>20</v>
      </c>
      <c r="P49" s="113" t="s">
        <v>133</v>
      </c>
      <c r="V49" s="117" t="s">
        <v>195</v>
      </c>
      <c r="W49" s="114">
        <v>6.84</v>
      </c>
      <c r="Z49" s="112" t="s">
        <v>209</v>
      </c>
      <c r="AA49" s="112" t="s">
        <v>219</v>
      </c>
    </row>
    <row r="50" spans="1:27">
      <c r="A50" s="110">
        <v>21</v>
      </c>
      <c r="B50" s="111" t="s">
        <v>212</v>
      </c>
      <c r="C50" s="112" t="s">
        <v>220</v>
      </c>
      <c r="D50" s="118" t="s">
        <v>221</v>
      </c>
      <c r="E50" s="114">
        <v>9.9659999999999993</v>
      </c>
      <c r="F50" s="113" t="s">
        <v>132</v>
      </c>
      <c r="I50" s="115">
        <f>ROUND(E50*G50, 2)</f>
        <v>0</v>
      </c>
      <c r="J50" s="115">
        <f>ROUND(E50*G50, 2)</f>
        <v>0</v>
      </c>
      <c r="K50" s="116">
        <v>1.9E-2</v>
      </c>
      <c r="L50" s="116">
        <f>E50*K50</f>
        <v>0.18935399999999999</v>
      </c>
      <c r="O50" s="113">
        <v>20</v>
      </c>
      <c r="P50" s="113" t="s">
        <v>133</v>
      </c>
      <c r="V50" s="117" t="s">
        <v>195</v>
      </c>
      <c r="Z50" s="112" t="s">
        <v>222</v>
      </c>
      <c r="AA50" s="112" t="s">
        <v>133</v>
      </c>
    </row>
    <row r="51" spans="1:27">
      <c r="D51" s="118" t="s">
        <v>223</v>
      </c>
      <c r="V51" s="117" t="s">
        <v>0</v>
      </c>
    </row>
    <row r="52" spans="1:27">
      <c r="A52" s="110">
        <v>22</v>
      </c>
      <c r="B52" s="111" t="s">
        <v>205</v>
      </c>
      <c r="C52" s="112" t="s">
        <v>224</v>
      </c>
      <c r="D52" s="118" t="s">
        <v>225</v>
      </c>
      <c r="F52" s="113" t="s">
        <v>200</v>
      </c>
      <c r="H52" s="115">
        <f>ROUND(E52*G52, 2)</f>
        <v>0</v>
      </c>
      <c r="J52" s="115">
        <f>ROUND(E52*G52, 2)</f>
        <v>0</v>
      </c>
      <c r="O52" s="113">
        <v>20</v>
      </c>
      <c r="P52" s="113" t="s">
        <v>133</v>
      </c>
      <c r="V52" s="117" t="s">
        <v>195</v>
      </c>
      <c r="Z52" s="112" t="s">
        <v>209</v>
      </c>
      <c r="AA52" s="112" t="s">
        <v>226</v>
      </c>
    </row>
    <row r="53" spans="1:27">
      <c r="D53" s="129" t="s">
        <v>227</v>
      </c>
      <c r="E53" s="130">
        <f>J53</f>
        <v>0</v>
      </c>
      <c r="H53" s="130">
        <f>SUM(H44:H52)</f>
        <v>0</v>
      </c>
      <c r="I53" s="130">
        <f>SUM(I44:I52)</f>
        <v>0</v>
      </c>
      <c r="J53" s="130">
        <f>SUM(J44:J52)</f>
        <v>0</v>
      </c>
      <c r="L53" s="131">
        <f>SUM(L44:L52)</f>
        <v>1.0813055999999999</v>
      </c>
      <c r="N53" s="132">
        <f>SUM(N44:N52)</f>
        <v>0</v>
      </c>
      <c r="W53" s="114">
        <f>SUM(W44:W52)</f>
        <v>8.3640000000000008</v>
      </c>
    </row>
    <row r="55" spans="1:27">
      <c r="B55" s="112" t="s">
        <v>228</v>
      </c>
    </row>
    <row r="56" spans="1:27">
      <c r="A56" s="110">
        <v>23</v>
      </c>
      <c r="B56" s="111" t="s">
        <v>229</v>
      </c>
      <c r="C56" s="112" t="s">
        <v>230</v>
      </c>
      <c r="D56" s="118" t="s">
        <v>231</v>
      </c>
      <c r="E56" s="114">
        <v>1.1850000000000001</v>
      </c>
      <c r="F56" s="113" t="s">
        <v>132</v>
      </c>
      <c r="H56" s="115">
        <f>ROUND(E56*G56, 2)</f>
        <v>0</v>
      </c>
      <c r="J56" s="115">
        <f>ROUND(E56*G56, 2)</f>
        <v>0</v>
      </c>
      <c r="O56" s="113">
        <v>20</v>
      </c>
      <c r="P56" s="113" t="s">
        <v>133</v>
      </c>
      <c r="V56" s="117" t="s">
        <v>195</v>
      </c>
      <c r="W56" s="114">
        <v>0.115</v>
      </c>
      <c r="Z56" s="112" t="s">
        <v>156</v>
      </c>
      <c r="AA56" s="112" t="s">
        <v>232</v>
      </c>
    </row>
    <row r="57" spans="1:27">
      <c r="D57" s="118" t="s">
        <v>233</v>
      </c>
      <c r="V57" s="117" t="s">
        <v>0</v>
      </c>
    </row>
    <row r="58" spans="1:27">
      <c r="A58" s="110">
        <v>24</v>
      </c>
      <c r="B58" s="111" t="s">
        <v>229</v>
      </c>
      <c r="C58" s="112" t="s">
        <v>234</v>
      </c>
      <c r="D58" s="118" t="s">
        <v>235</v>
      </c>
      <c r="E58" s="114">
        <v>1.1850000000000001</v>
      </c>
      <c r="F58" s="113" t="s">
        <v>132</v>
      </c>
      <c r="H58" s="115">
        <f>ROUND(E58*G58, 2)</f>
        <v>0</v>
      </c>
      <c r="J58" s="115">
        <f>ROUND(E58*G58, 2)</f>
        <v>0</v>
      </c>
      <c r="K58" s="116">
        <v>1.6000000000000001E-4</v>
      </c>
      <c r="L58" s="116">
        <f>E58*K58</f>
        <v>1.8960000000000003E-4</v>
      </c>
      <c r="O58" s="113">
        <v>20</v>
      </c>
      <c r="P58" s="113" t="s">
        <v>133</v>
      </c>
      <c r="V58" s="117" t="s">
        <v>195</v>
      </c>
      <c r="W58" s="114">
        <v>0.308</v>
      </c>
      <c r="Z58" s="112" t="s">
        <v>236</v>
      </c>
      <c r="AA58" s="112" t="s">
        <v>237</v>
      </c>
    </row>
    <row r="59" spans="1:27">
      <c r="A59" s="110">
        <v>25</v>
      </c>
      <c r="B59" s="111" t="s">
        <v>229</v>
      </c>
      <c r="C59" s="112" t="s">
        <v>238</v>
      </c>
      <c r="D59" s="118" t="s">
        <v>239</v>
      </c>
      <c r="E59" s="114">
        <v>1.1850000000000001</v>
      </c>
      <c r="F59" s="113" t="s">
        <v>132</v>
      </c>
      <c r="H59" s="115">
        <f>ROUND(E59*G59, 2)</f>
        <v>0</v>
      </c>
      <c r="J59" s="115">
        <f>ROUND(E59*G59, 2)</f>
        <v>0</v>
      </c>
      <c r="K59" s="116">
        <v>8.0000000000000007E-5</v>
      </c>
      <c r="L59" s="116">
        <f>E59*K59</f>
        <v>9.4800000000000014E-5</v>
      </c>
      <c r="O59" s="113">
        <v>20</v>
      </c>
      <c r="P59" s="113" t="s">
        <v>133</v>
      </c>
      <c r="V59" s="117" t="s">
        <v>195</v>
      </c>
      <c r="W59" s="114">
        <v>0.155</v>
      </c>
      <c r="Z59" s="112" t="s">
        <v>236</v>
      </c>
      <c r="AA59" s="112" t="s">
        <v>240</v>
      </c>
    </row>
    <row r="60" spans="1:27">
      <c r="D60" s="129" t="s">
        <v>241</v>
      </c>
      <c r="E60" s="130">
        <f>J60</f>
        <v>0</v>
      </c>
      <c r="H60" s="130">
        <f>SUM(H55:H59)</f>
        <v>0</v>
      </c>
      <c r="I60" s="130">
        <f>SUM(I55:I59)</f>
        <v>0</v>
      </c>
      <c r="J60" s="130">
        <f>SUM(J55:J59)</f>
        <v>0</v>
      </c>
      <c r="L60" s="131">
        <f>SUM(L55:L59)</f>
        <v>2.8440000000000003E-4</v>
      </c>
      <c r="N60" s="132">
        <f>SUM(N55:N59)</f>
        <v>0</v>
      </c>
      <c r="W60" s="114">
        <f>SUM(W55:W59)</f>
        <v>0.57799999999999996</v>
      </c>
    </row>
    <row r="62" spans="1:27">
      <c r="B62" s="112" t="s">
        <v>242</v>
      </c>
    </row>
    <row r="63" spans="1:27">
      <c r="A63" s="110">
        <v>26</v>
      </c>
      <c r="B63" s="111" t="s">
        <v>243</v>
      </c>
      <c r="C63" s="112" t="s">
        <v>244</v>
      </c>
      <c r="D63" s="118" t="s">
        <v>245</v>
      </c>
      <c r="E63" s="114">
        <v>46.494999999999997</v>
      </c>
      <c r="F63" s="113" t="s">
        <v>132</v>
      </c>
      <c r="H63" s="115">
        <f>ROUND(E63*G63, 2)</f>
        <v>0</v>
      </c>
      <c r="J63" s="115">
        <f>ROUND(E63*G63, 2)</f>
        <v>0</v>
      </c>
      <c r="O63" s="113">
        <v>20</v>
      </c>
      <c r="P63" s="113" t="s">
        <v>133</v>
      </c>
      <c r="V63" s="117" t="s">
        <v>195</v>
      </c>
      <c r="W63" s="114">
        <v>4.4169999999999998</v>
      </c>
      <c r="Z63" s="112" t="s">
        <v>156</v>
      </c>
      <c r="AA63" s="112" t="s">
        <v>246</v>
      </c>
    </row>
    <row r="64" spans="1:27">
      <c r="A64" s="110">
        <v>27</v>
      </c>
      <c r="B64" s="111" t="s">
        <v>243</v>
      </c>
      <c r="C64" s="112" t="s">
        <v>247</v>
      </c>
      <c r="D64" s="118" t="s">
        <v>248</v>
      </c>
      <c r="E64" s="114">
        <v>46.494999999999997</v>
      </c>
      <c r="F64" s="113" t="s">
        <v>132</v>
      </c>
      <c r="H64" s="115">
        <f>ROUND(E64*G64, 2)</f>
        <v>0</v>
      </c>
      <c r="J64" s="115">
        <f>ROUND(E64*G64, 2)</f>
        <v>0</v>
      </c>
      <c r="K64" s="116">
        <v>8.0000000000000007E-5</v>
      </c>
      <c r="L64" s="116">
        <f>E64*K64</f>
        <v>3.7196E-3</v>
      </c>
      <c r="O64" s="113">
        <v>20</v>
      </c>
      <c r="P64" s="113" t="s">
        <v>133</v>
      </c>
      <c r="V64" s="117" t="s">
        <v>195</v>
      </c>
      <c r="W64" s="114">
        <v>1.1160000000000001</v>
      </c>
      <c r="Z64" s="112" t="s">
        <v>236</v>
      </c>
      <c r="AA64" s="112" t="s">
        <v>249</v>
      </c>
    </row>
    <row r="65" spans="1:27">
      <c r="A65" s="110">
        <v>28</v>
      </c>
      <c r="B65" s="111" t="s">
        <v>243</v>
      </c>
      <c r="C65" s="112" t="s">
        <v>250</v>
      </c>
      <c r="D65" s="118" t="s">
        <v>251</v>
      </c>
      <c r="E65" s="114">
        <v>46.494999999999997</v>
      </c>
      <c r="F65" s="113" t="s">
        <v>132</v>
      </c>
      <c r="H65" s="115">
        <f>ROUND(E65*G65, 2)</f>
        <v>0</v>
      </c>
      <c r="J65" s="115">
        <f>ROUND(E65*G65, 2)</f>
        <v>0</v>
      </c>
      <c r="K65" s="116">
        <v>3.8999999999999999E-4</v>
      </c>
      <c r="L65" s="116">
        <f>E65*K65</f>
        <v>1.8133049999999998E-2</v>
      </c>
      <c r="O65" s="113">
        <v>20</v>
      </c>
      <c r="P65" s="113" t="s">
        <v>133</v>
      </c>
      <c r="V65" s="117" t="s">
        <v>195</v>
      </c>
      <c r="W65" s="114">
        <v>4.5570000000000004</v>
      </c>
      <c r="Z65" s="112" t="s">
        <v>236</v>
      </c>
      <c r="AA65" s="112" t="s">
        <v>252</v>
      </c>
    </row>
    <row r="66" spans="1:27">
      <c r="D66" s="118" t="s">
        <v>253</v>
      </c>
      <c r="V66" s="117" t="s">
        <v>0</v>
      </c>
    </row>
    <row r="67" spans="1:27">
      <c r="D67" s="129" t="s">
        <v>254</v>
      </c>
      <c r="E67" s="130">
        <f>J67</f>
        <v>0</v>
      </c>
      <c r="H67" s="130">
        <f>SUM(H62:H66)</f>
        <v>0</v>
      </c>
      <c r="I67" s="130">
        <f>SUM(I62:I66)</f>
        <v>0</v>
      </c>
      <c r="J67" s="130">
        <f>SUM(J62:J66)</f>
        <v>0</v>
      </c>
      <c r="L67" s="131">
        <f>SUM(L62:L66)</f>
        <v>2.1852649999999998E-2</v>
      </c>
      <c r="N67" s="132">
        <f>SUM(N62:N66)</f>
        <v>0</v>
      </c>
      <c r="W67" s="114">
        <f>SUM(W62:W66)</f>
        <v>10.09</v>
      </c>
    </row>
    <row r="69" spans="1:27">
      <c r="D69" s="129" t="s">
        <v>255</v>
      </c>
      <c r="E69" s="130">
        <f>J69</f>
        <v>0</v>
      </c>
      <c r="H69" s="130">
        <f>+H42+H53+H60+H67</f>
        <v>0</v>
      </c>
      <c r="I69" s="130">
        <f>+I42+I53+I60+I67</f>
        <v>0</v>
      </c>
      <c r="J69" s="130">
        <f>+J42+J53+J60+J67</f>
        <v>0</v>
      </c>
      <c r="L69" s="131">
        <f>+L42+L53+L60+L67</f>
        <v>1.1034426499999999</v>
      </c>
      <c r="N69" s="132">
        <f>+N42+N53+N60+N67</f>
        <v>0</v>
      </c>
      <c r="W69" s="114">
        <f>+W42+W53+W60+W67</f>
        <v>19.713999999999999</v>
      </c>
    </row>
    <row r="71" spans="1:27">
      <c r="D71" s="133" t="s">
        <v>256</v>
      </c>
      <c r="E71" s="130">
        <f>J71</f>
        <v>0</v>
      </c>
      <c r="H71" s="130">
        <f>+H36+H69</f>
        <v>0</v>
      </c>
      <c r="I71" s="130">
        <f>+I36+I69</f>
        <v>0</v>
      </c>
      <c r="J71" s="130">
        <f>+J36+J69</f>
        <v>0</v>
      </c>
      <c r="L71" s="131">
        <f>+L36+L69</f>
        <v>1.8800266999999999</v>
      </c>
      <c r="N71" s="132">
        <f>+N36+N69</f>
        <v>0.20412</v>
      </c>
      <c r="W71" s="114">
        <f>+W36+W69</f>
        <v>47.47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0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Alexander Kitanovic</cp:lastModifiedBy>
  <cp:lastPrinted>2009-07-13T08:33:26Z</cp:lastPrinted>
  <dcterms:created xsi:type="dcterms:W3CDTF">1999-04-06T07:39:42Z</dcterms:created>
  <dcterms:modified xsi:type="dcterms:W3CDTF">2018-06-26T08:54:38Z</dcterms:modified>
</cp:coreProperties>
</file>