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novic\Desktop\VEREJNÉ OBSTARÁVANIE\VO_2018\Rekonštrukcia technologických zariadení v kuchyni MÚ\PD\AST\"/>
    </mc:Choice>
  </mc:AlternateContent>
  <bookViews>
    <workbookView xWindow="-15" yWindow="-15" windowWidth="12615" windowHeight="12345" activeTab="2"/>
  </bookViews>
  <sheets>
    <sheet name="Kryci list" sheetId="3" r:id="rId1"/>
    <sheet name="Rekapitulacia" sheetId="4" r:id="rId2"/>
    <sheet name="Prehlad" sheetId="5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list'!$A:$M</definedName>
    <definedName name="_xlnm.Print_Area" localSheetId="2">Prehlad!$A:$O</definedName>
    <definedName name="_xlnm.Print_Area" localSheetId="1">Rekapitulacia!$A:$F</definedName>
  </definedNames>
  <calcPr calcId="152511"/>
</workbook>
</file>

<file path=xl/calcChain.xml><?xml version="1.0" encoding="utf-8"?>
<calcChain xmlns="http://schemas.openxmlformats.org/spreadsheetml/2006/main">
  <c r="L25" i="3" l="1"/>
  <c r="M25" i="3" s="1"/>
  <c r="C22" i="4"/>
  <c r="W112" i="5"/>
  <c r="G22" i="4" s="1"/>
  <c r="N112" i="5"/>
  <c r="F22" i="4" s="1"/>
  <c r="I112" i="5"/>
  <c r="L110" i="5"/>
  <c r="J110" i="5"/>
  <c r="H110" i="5"/>
  <c r="L108" i="5"/>
  <c r="J108" i="5"/>
  <c r="H108" i="5"/>
  <c r="L107" i="5"/>
  <c r="L112" i="5" s="1"/>
  <c r="E22" i="4" s="1"/>
  <c r="J107" i="5"/>
  <c r="H107" i="5"/>
  <c r="J106" i="5"/>
  <c r="H106" i="5"/>
  <c r="H112" i="5" s="1"/>
  <c r="B22" i="4" s="1"/>
  <c r="C21" i="4"/>
  <c r="W103" i="5"/>
  <c r="G21" i="4" s="1"/>
  <c r="N103" i="5"/>
  <c r="F21" i="4" s="1"/>
  <c r="I103" i="5"/>
  <c r="L102" i="5"/>
  <c r="J102" i="5"/>
  <c r="H102" i="5"/>
  <c r="L101" i="5"/>
  <c r="J101" i="5"/>
  <c r="H101" i="5"/>
  <c r="J99" i="5"/>
  <c r="H99" i="5"/>
  <c r="W96" i="5"/>
  <c r="G20" i="4" s="1"/>
  <c r="N96" i="5"/>
  <c r="F20" i="4" s="1"/>
  <c r="I96" i="5"/>
  <c r="C20" i="4" s="1"/>
  <c r="J95" i="5"/>
  <c r="H95" i="5"/>
  <c r="L93" i="5"/>
  <c r="J93" i="5"/>
  <c r="I93" i="5"/>
  <c r="L90" i="5"/>
  <c r="L96" i="5" s="1"/>
  <c r="E20" i="4" s="1"/>
  <c r="J90" i="5"/>
  <c r="H90" i="5"/>
  <c r="H96" i="5" s="1"/>
  <c r="B20" i="4" s="1"/>
  <c r="W87" i="5"/>
  <c r="G19" i="4" s="1"/>
  <c r="N87" i="5"/>
  <c r="F19" i="4" s="1"/>
  <c r="J86" i="5"/>
  <c r="H86" i="5"/>
  <c r="L84" i="5"/>
  <c r="J84" i="5"/>
  <c r="I84" i="5"/>
  <c r="L83" i="5"/>
  <c r="J83" i="5"/>
  <c r="H83" i="5"/>
  <c r="L81" i="5"/>
  <c r="L87" i="5" s="1"/>
  <c r="E19" i="4" s="1"/>
  <c r="J81" i="5"/>
  <c r="I81" i="5"/>
  <c r="L79" i="5"/>
  <c r="J79" i="5"/>
  <c r="H79" i="5"/>
  <c r="W76" i="5"/>
  <c r="G18" i="4" s="1"/>
  <c r="N76" i="5"/>
  <c r="F18" i="4" s="1"/>
  <c r="J75" i="5"/>
  <c r="H75" i="5"/>
  <c r="J74" i="5"/>
  <c r="H74" i="5"/>
  <c r="J73" i="5"/>
  <c r="H73" i="5"/>
  <c r="J72" i="5"/>
  <c r="H72" i="5"/>
  <c r="L71" i="5"/>
  <c r="L76" i="5" s="1"/>
  <c r="E18" i="4" s="1"/>
  <c r="J71" i="5"/>
  <c r="I71" i="5"/>
  <c r="I76" i="5" s="1"/>
  <c r="C18" i="4" s="1"/>
  <c r="J70" i="5"/>
  <c r="H70" i="5"/>
  <c r="F17" i="4"/>
  <c r="W67" i="5"/>
  <c r="G17" i="4" s="1"/>
  <c r="N67" i="5"/>
  <c r="I67" i="5"/>
  <c r="C17" i="4" s="1"/>
  <c r="J66" i="5"/>
  <c r="H66" i="5"/>
  <c r="L64" i="5"/>
  <c r="J64" i="5"/>
  <c r="H64" i="5"/>
  <c r="L63" i="5"/>
  <c r="J63" i="5"/>
  <c r="H63" i="5"/>
  <c r="L61" i="5"/>
  <c r="J61" i="5"/>
  <c r="H61" i="5"/>
  <c r="G16" i="4"/>
  <c r="W58" i="5"/>
  <c r="N58" i="5"/>
  <c r="N114" i="5" s="1"/>
  <c r="F23" i="4" s="1"/>
  <c r="I58" i="5"/>
  <c r="C16" i="4" s="1"/>
  <c r="J57" i="5"/>
  <c r="H57" i="5"/>
  <c r="L55" i="5"/>
  <c r="J55" i="5"/>
  <c r="H55" i="5"/>
  <c r="L54" i="5"/>
  <c r="L58" i="5" s="1"/>
  <c r="E16" i="4" s="1"/>
  <c r="J54" i="5"/>
  <c r="H54" i="5"/>
  <c r="H58" i="5" s="1"/>
  <c r="W48" i="5"/>
  <c r="G13" i="4" s="1"/>
  <c r="I48" i="5"/>
  <c r="C13" i="4" s="1"/>
  <c r="J47" i="5"/>
  <c r="H47" i="5"/>
  <c r="J46" i="5"/>
  <c r="H46" i="5"/>
  <c r="J45" i="5"/>
  <c r="H45" i="5"/>
  <c r="J44" i="5"/>
  <c r="H44" i="5"/>
  <c r="J43" i="5"/>
  <c r="H43" i="5"/>
  <c r="J42" i="5"/>
  <c r="H42" i="5"/>
  <c r="J41" i="5"/>
  <c r="H41" i="5"/>
  <c r="N39" i="5"/>
  <c r="J39" i="5"/>
  <c r="H39" i="5"/>
  <c r="N38" i="5"/>
  <c r="J38" i="5"/>
  <c r="H38" i="5"/>
  <c r="N37" i="5"/>
  <c r="J37" i="5"/>
  <c r="H37" i="5"/>
  <c r="N35" i="5"/>
  <c r="L35" i="5"/>
  <c r="J35" i="5"/>
  <c r="H35" i="5"/>
  <c r="N34" i="5"/>
  <c r="L34" i="5"/>
  <c r="J34" i="5"/>
  <c r="H34" i="5"/>
  <c r="N32" i="5"/>
  <c r="L32" i="5"/>
  <c r="J32" i="5"/>
  <c r="H32" i="5"/>
  <c r="J31" i="5"/>
  <c r="H31" i="5"/>
  <c r="N29" i="5"/>
  <c r="J29" i="5"/>
  <c r="H29" i="5"/>
  <c r="N27" i="5"/>
  <c r="J27" i="5"/>
  <c r="H27" i="5"/>
  <c r="L26" i="5"/>
  <c r="J26" i="5"/>
  <c r="H26" i="5"/>
  <c r="W23" i="5"/>
  <c r="W50" i="5" s="1"/>
  <c r="N23" i="5"/>
  <c r="I23" i="5"/>
  <c r="I50" i="5" s="1"/>
  <c r="L22" i="5"/>
  <c r="J22" i="5"/>
  <c r="H22" i="5"/>
  <c r="L21" i="5"/>
  <c r="J21" i="5"/>
  <c r="H21" i="5"/>
  <c r="L20" i="5"/>
  <c r="J20" i="5"/>
  <c r="H20" i="5"/>
  <c r="L16" i="5"/>
  <c r="J16" i="5"/>
  <c r="H16" i="5"/>
  <c r="L15" i="5"/>
  <c r="J15" i="5"/>
  <c r="H15" i="5"/>
  <c r="L14" i="5"/>
  <c r="J14" i="5"/>
  <c r="H14" i="5"/>
  <c r="H1" i="3"/>
  <c r="F8" i="3"/>
  <c r="I8" i="3"/>
  <c r="M8" i="3"/>
  <c r="F9" i="3"/>
  <c r="I9" i="3"/>
  <c r="M9" i="3"/>
  <c r="F13" i="3"/>
  <c r="F14" i="3"/>
  <c r="I15" i="3"/>
  <c r="M15" i="3"/>
  <c r="M21" i="3"/>
  <c r="D8" i="5"/>
  <c r="B8" i="4"/>
  <c r="L23" i="5" l="1"/>
  <c r="F12" i="4"/>
  <c r="N48" i="5"/>
  <c r="F13" i="4" s="1"/>
  <c r="L48" i="5"/>
  <c r="E13" i="4" s="1"/>
  <c r="W114" i="5"/>
  <c r="G23" i="4" s="1"/>
  <c r="F16" i="4"/>
  <c r="L67" i="5"/>
  <c r="E17" i="4" s="1"/>
  <c r="L103" i="5"/>
  <c r="E21" i="4" s="1"/>
  <c r="J112" i="5"/>
  <c r="J76" i="5"/>
  <c r="D18" i="4" s="1"/>
  <c r="H76" i="5"/>
  <c r="B18" i="4" s="1"/>
  <c r="J96" i="5"/>
  <c r="H48" i="5"/>
  <c r="B13" i="4" s="1"/>
  <c r="H67" i="5"/>
  <c r="B17" i="4" s="1"/>
  <c r="I87" i="5"/>
  <c r="C19" i="4" s="1"/>
  <c r="J48" i="5"/>
  <c r="H87" i="5"/>
  <c r="B19" i="4" s="1"/>
  <c r="J87" i="5"/>
  <c r="D19" i="4" s="1"/>
  <c r="H103" i="5"/>
  <c r="B21" i="4" s="1"/>
  <c r="H23" i="5"/>
  <c r="J23" i="5"/>
  <c r="E23" i="5" s="1"/>
  <c r="J58" i="5"/>
  <c r="D16" i="4" s="1"/>
  <c r="I114" i="5"/>
  <c r="C23" i="4" s="1"/>
  <c r="J67" i="5"/>
  <c r="E67" i="5" s="1"/>
  <c r="J103" i="5"/>
  <c r="C14" i="4"/>
  <c r="I116" i="5"/>
  <c r="C26" i="4" s="1"/>
  <c r="E11" i="3"/>
  <c r="D13" i="4"/>
  <c r="E48" i="5"/>
  <c r="D12" i="4"/>
  <c r="J50" i="5"/>
  <c r="W116" i="5"/>
  <c r="G26" i="4" s="1"/>
  <c r="G14" i="4"/>
  <c r="B16" i="4"/>
  <c r="H114" i="5"/>
  <c r="E58" i="5"/>
  <c r="E12" i="3"/>
  <c r="D17" i="4"/>
  <c r="D21" i="4"/>
  <c r="H50" i="5"/>
  <c r="B12" i="4"/>
  <c r="E12" i="4"/>
  <c r="L50" i="5"/>
  <c r="E76" i="5"/>
  <c r="E96" i="5"/>
  <c r="D20" i="4"/>
  <c r="D22" i="4"/>
  <c r="E112" i="5"/>
  <c r="L114" i="5"/>
  <c r="E23" i="4" s="1"/>
  <c r="C12" i="4"/>
  <c r="G12" i="4"/>
  <c r="N50" i="5" l="1"/>
  <c r="E87" i="5"/>
  <c r="J114" i="5"/>
  <c r="D23" i="4" s="1"/>
  <c r="E103" i="5"/>
  <c r="E15" i="3"/>
  <c r="D11" i="3"/>
  <c r="B14" i="4"/>
  <c r="H116" i="5"/>
  <c r="B26" i="4" s="1"/>
  <c r="D12" i="3"/>
  <c r="F12" i="3" s="1"/>
  <c r="B23" i="4"/>
  <c r="D14" i="4"/>
  <c r="E50" i="5"/>
  <c r="J116" i="5"/>
  <c r="L116" i="5"/>
  <c r="E26" i="4" s="1"/>
  <c r="E14" i="4"/>
  <c r="F14" i="4" l="1"/>
  <c r="N116" i="5"/>
  <c r="F26" i="4" s="1"/>
  <c r="E114" i="5"/>
  <c r="D15" i="3"/>
  <c r="F11" i="3"/>
  <c r="F15" i="3" s="1"/>
  <c r="M23" i="3" s="1"/>
  <c r="L24" i="3" s="1"/>
  <c r="M24" i="3" s="1"/>
  <c r="D26" i="4"/>
  <c r="E116" i="5"/>
  <c r="M26" i="3" l="1"/>
</calcChain>
</file>

<file path=xl/sharedStrings.xml><?xml version="1.0" encoding="utf-8"?>
<sst xmlns="http://schemas.openxmlformats.org/spreadsheetml/2006/main" count="699" uniqueCount="347">
  <si>
    <t>a</t>
  </si>
  <si>
    <t>b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</si>
  <si>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</si>
  <si>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</si>
  <si>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</si>
  <si>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</si>
  <si>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</si>
  <si>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</si>
  <si>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</si>
  <si>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Miesto:</t>
  </si>
  <si>
    <t>Rozpočet:</t>
  </si>
  <si>
    <t>Rozpočet</t>
  </si>
  <si>
    <t>Krycí list rozpočtu v</t>
  </si>
  <si>
    <t>EUR</t>
  </si>
  <si>
    <t>Spracoval:</t>
  </si>
  <si>
    <t>Čerpanie</t>
  </si>
  <si>
    <t>Krycí list splátky v</t>
  </si>
  <si>
    <t>za obdobie</t>
  </si>
  <si>
    <t>Mesiac 2011</t>
  </si>
  <si>
    <t>Dňa:</t>
  </si>
  <si>
    <t>Zmluva č.:</t>
  </si>
  <si>
    <t>VK</t>
  </si>
  <si>
    <t>Krycí list výrobnej kalkulácie v</t>
  </si>
  <si>
    <t xml:space="preserve"> Odberateľ:</t>
  </si>
  <si>
    <t>IČO:</t>
  </si>
  <si>
    <t>DIČ:</t>
  </si>
  <si>
    <t>VF</t>
  </si>
  <si>
    <t xml:space="preserve"> Dodávateľ:</t>
  </si>
  <si>
    <t xml:space="preserve"> Projektant: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</si>
  <si>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</si>
  <si>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</si>
  <si>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</si>
  <si>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</si>
  <si>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</si>
  <si>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</si>
  <si>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</si>
  <si>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</si>
  <si>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</si>
  <si>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</si>
  <si>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</si>
  <si>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</si>
  <si>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</si>
  <si>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</si>
  <si>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</si>
  <si>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</si>
  <si>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</si>
  <si>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</si>
  <si>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</si>
  <si>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</si>
  <si>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</si>
  <si>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</si>
  <si>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</si>
  <si>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</si>
  <si>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</si>
  <si>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</si>
  <si>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</si>
  <si>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</si>
  <si>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</si>
  <si>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</si>
  <si>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</si>
  <si>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Projektant: </t>
  </si>
  <si>
    <t>Rekapitulácia rozpočtu v</t>
  </si>
  <si>
    <t xml:space="preserve">Dodávateľ: </t>
  </si>
  <si>
    <t>Rekapitulácia splátky v</t>
  </si>
  <si>
    <t>Rekapitulácia výrobnej kalkulácie v</t>
  </si>
  <si>
    <t>Popis položky, stavebného dielu, remesla</t>
  </si>
  <si>
    <t>Konštrukcie</t>
  </si>
  <si>
    <t>Špecifikovaný</t>
  </si>
  <si>
    <t>Spolu</t>
  </si>
  <si>
    <t>Hmotnosť v tonách</t>
  </si>
  <si>
    <t>Suť v tonách</t>
  </si>
  <si>
    <t>a práce</t>
  </si>
  <si>
    <t>Nh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</si>
  <si>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</si>
  <si>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</si>
  <si>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</si>
  <si>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</si>
  <si>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</si>
  <si>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</si>
  <si>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</si>
  <si>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</si>
  <si>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</si>
  <si>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</si>
  <si>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</si>
  <si>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</si>
  <si>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</si>
  <si>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</si>
  <si>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</si>
  <si>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</si>
  <si>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</si>
  <si>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</si>
  <si>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</si>
  <si>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cenníka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</si>
  <si>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</si>
  <si>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</si>
  <si>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</si>
  <si>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</si>
  <si>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</si>
  <si>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</si>
  <si>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</si>
  <si>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</si>
  <si>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</si>
  <si>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</si>
  <si>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</si>
  <si>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</si>
  <si>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Odberateľ: Mestská časť Bratislava - Rusovce</t>
  </si>
  <si>
    <t xml:space="preserve">Spracoval: Ing.Dana Urbanová                       </t>
  </si>
  <si>
    <t xml:space="preserve">JKSO : </t>
  </si>
  <si>
    <t>Stavba : Mestská časť Bratislava - Rusovce</t>
  </si>
  <si>
    <t>Objekt : Rekonštrukcia technologických zariadení v kuchyni MÚ</t>
  </si>
  <si>
    <t xml:space="preserve"> Stavba : Mestská časť Bratislava - Rusovce</t>
  </si>
  <si>
    <t>Rusovce</t>
  </si>
  <si>
    <t xml:space="preserve"> Objekt : Rekonštrukcia technologických zariadení v kuchyni MÚ</t>
  </si>
  <si>
    <t>JKSO :</t>
  </si>
  <si>
    <t>Ing.Dana Urbanová</t>
  </si>
  <si>
    <t>Mestská časť Bratislava - Rusovce</t>
  </si>
  <si>
    <t/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</si>
  <si>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</si>
  <si>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</si>
  <si>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</si>
  <si>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</si>
  <si>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</si>
  <si>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</si>
  <si>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</si>
  <si>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</si>
  <si>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</si>
  <si>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</si>
  <si>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</si>
  <si>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PRÁCE A DODÁVKY HSV</t>
  </si>
  <si>
    <t>6 - ÚPRAVY POVRCHOV, PODLAHY, VÝPLNE</t>
  </si>
  <si>
    <t>014</t>
  </si>
  <si>
    <t xml:space="preserve">61142-1231   </t>
  </si>
  <si>
    <t xml:space="preserve">Oprava vápennej omietky stropov a klenieb štukových 5-10%                                                               </t>
  </si>
  <si>
    <t xml:space="preserve">m2      </t>
  </si>
  <si>
    <t xml:space="preserve">                    </t>
  </si>
  <si>
    <t>45.41.10</t>
  </si>
  <si>
    <t xml:space="preserve">1301040300821       </t>
  </si>
  <si>
    <t xml:space="preserve">61240-1391   </t>
  </si>
  <si>
    <t xml:space="preserve">Oprava omiet. stien po buracích prácach a plochy do 1 m2                                                                </t>
  </si>
  <si>
    <t xml:space="preserve">kus     </t>
  </si>
  <si>
    <t xml:space="preserve">1303900000803       </t>
  </si>
  <si>
    <t xml:space="preserve">61242-1331   </t>
  </si>
  <si>
    <t xml:space="preserve">Oprava vnútorných vápenných omietok stien štukových 10-30%                                                              </t>
  </si>
  <si>
    <t xml:space="preserve">1303040300821       </t>
  </si>
  <si>
    <t>33,5*3,215-(1,15+0,8+0,6)*1,97-1,15*1,715*3-1,86*1,45*2+(1,15*3+1,715*6)*0,35 =   96.177</t>
  </si>
  <si>
    <t>10,22*3,215-(1,15+0,6+1,1)*1,97 =   27.243</t>
  </si>
  <si>
    <t>-((33,5-1,15-0,8-0,6)*2-1,15*0,24*3-1,86*0,38*2) =   -59.658</t>
  </si>
  <si>
    <t>011</t>
  </si>
  <si>
    <t xml:space="preserve">61247-4111   </t>
  </si>
  <si>
    <t xml:space="preserve">Omietka vnút. stien zo such.zm. hladká vyrovnanie pod obklad+cem. prednástrek                                           </t>
  </si>
  <si>
    <t xml:space="preserve">130305              </t>
  </si>
  <si>
    <t xml:space="preserve">63247-7005   </t>
  </si>
  <si>
    <t xml:space="preserve">Nivelačná stierka podlahová hrúbky do 5 mm                                                                              </t>
  </si>
  <si>
    <t>45.25.32</t>
  </si>
  <si>
    <t xml:space="preserve">1402094600005       </t>
  </si>
  <si>
    <t xml:space="preserve">63247-7010   </t>
  </si>
  <si>
    <t xml:space="preserve">6 - ÚPRAVY POVRCHOV, PODLAHY, VÝPLNE  spolu: </t>
  </si>
  <si>
    <t>9 - OSTATNÉ KONŠTRUKCIE A PRÁCE</t>
  </si>
  <si>
    <t xml:space="preserve">95290-1111   </t>
  </si>
  <si>
    <t xml:space="preserve">Vyčistenie budov byt. alebo občian. výstavby pri výške podlažia do 4 m                                                  </t>
  </si>
  <si>
    <t>45.45.13</t>
  </si>
  <si>
    <t xml:space="preserve">1226032500051       </t>
  </si>
  <si>
    <t>013</t>
  </si>
  <si>
    <t xml:space="preserve">96508-1712   </t>
  </si>
  <si>
    <t xml:space="preserve">Búranie dlažieb xylolit. alebo keram. hr. do 1 cm do 1 m2 - sokle                                                       </t>
  </si>
  <si>
    <t>45.11.11</t>
  </si>
  <si>
    <t xml:space="preserve">050105080000        </t>
  </si>
  <si>
    <t>(10,22-(1,15+0,6+1,1))*0,1 =   0.737</t>
  </si>
  <si>
    <t xml:space="preserve">96508-1713   </t>
  </si>
  <si>
    <t xml:space="preserve">Búranie dlažieb xylolit. alebo keram. hr. do 1 cm nad 1 m2                                                              </t>
  </si>
  <si>
    <t xml:space="preserve">0501050800002       </t>
  </si>
  <si>
    <t>33,9+4,59 =   38.490</t>
  </si>
  <si>
    <t xml:space="preserve">96806-1125   </t>
  </si>
  <si>
    <t xml:space="preserve">Vyvesenie alebo zavesenie drev. krídiel dvier do 2 m2                                                                   </t>
  </si>
  <si>
    <t xml:space="preserve">0502070600003       </t>
  </si>
  <si>
    <t xml:space="preserve">96806-2240   </t>
  </si>
  <si>
    <t xml:space="preserve">Vybúranie okien podávacích drev. jedn. výsuvných vrátane pultu                                                          </t>
  </si>
  <si>
    <t xml:space="preserve">0502070600007       </t>
  </si>
  <si>
    <t>(1,855+1,86)*1,45 =   5.387</t>
  </si>
  <si>
    <t xml:space="preserve">97103-3451   </t>
  </si>
  <si>
    <t xml:space="preserve">Vybúr. otvorov do 0,25 m2 murivo tehl. MV, MVC hr. do 45 cm                                                             </t>
  </si>
  <si>
    <t xml:space="preserve">0501070300021       </t>
  </si>
  <si>
    <t xml:space="preserve">97103-3521   </t>
  </si>
  <si>
    <t xml:space="preserve">Vybúr. otvorov do 1 m2 v murive tehl. MV, MVC hr. do 10 cm                                                              </t>
  </si>
  <si>
    <t xml:space="preserve">0501070300025       </t>
  </si>
  <si>
    <t>1*1,115 =   1.115</t>
  </si>
  <si>
    <t xml:space="preserve">97404-2532   </t>
  </si>
  <si>
    <t xml:space="preserve">Vysekanie rýh v betón. podlahe hl. do 5 cm š. do 7 cm                                                                   </t>
  </si>
  <si>
    <t xml:space="preserve">m       </t>
  </si>
  <si>
    <t xml:space="preserve">0501060400052       </t>
  </si>
  <si>
    <t xml:space="preserve">97404-2564   </t>
  </si>
  <si>
    <t xml:space="preserve">Vysekanie rýh v betón. dlažbe hl. do 15 cm š. do 15 cm                                                                  </t>
  </si>
  <si>
    <t xml:space="preserve">0501060400061       </t>
  </si>
  <si>
    <t xml:space="preserve">97805-9521   </t>
  </si>
  <si>
    <t xml:space="preserve">Vybúranie obkladov vnút. z obkladačiek plochy do 2 m2                                                                   </t>
  </si>
  <si>
    <t xml:space="preserve">0501081400007       </t>
  </si>
  <si>
    <t>(33,5-1,15-0,8-0,6)*1,5-1,15*0,24*3-1,86*0,38*2 =   44.183</t>
  </si>
  <si>
    <t xml:space="preserve">97908-1111   </t>
  </si>
  <si>
    <t xml:space="preserve">Odvoz sute a vybúraných hmôt na skládku do 1 km                                                                         </t>
  </si>
  <si>
    <t xml:space="preserve">t       </t>
  </si>
  <si>
    <t xml:space="preserve">0508020002001       </t>
  </si>
  <si>
    <t xml:space="preserve">97908-1121   </t>
  </si>
  <si>
    <t xml:space="preserve">Odvoz sute a vybúraných hmôt na skládku každý ďalší 1 km                                                                </t>
  </si>
  <si>
    <t xml:space="preserve">0508020002002       </t>
  </si>
  <si>
    <t>002</t>
  </si>
  <si>
    <t xml:space="preserve">97908-7311   </t>
  </si>
  <si>
    <t xml:space="preserve">Vodor. premiestnenie sute k miestu nakládky nosením do 10 m                                                             </t>
  </si>
  <si>
    <t xml:space="preserve">0508038801001       </t>
  </si>
  <si>
    <t xml:space="preserve">97908-7391   </t>
  </si>
  <si>
    <t xml:space="preserve">Príplatok za ďalších 10 m premiestnenia sute                                                                            </t>
  </si>
  <si>
    <t xml:space="preserve">0508038             </t>
  </si>
  <si>
    <t xml:space="preserve">97908-8213   </t>
  </si>
  <si>
    <t xml:space="preserve">Nakladanie sute a vybúraných hmôt ručne na dopravný prostriedok                                                         </t>
  </si>
  <si>
    <t xml:space="preserve">050803              </t>
  </si>
  <si>
    <t xml:space="preserve">97913-1409   </t>
  </si>
  <si>
    <t xml:space="preserve">Poplatok za ulož.a znešk.staveb.sute na vymedzených skládkach "O"-ostatný odpad                                         </t>
  </si>
  <si>
    <t xml:space="preserve">99928-1111   </t>
  </si>
  <si>
    <t xml:space="preserve">Presun hmôt pre opravy v objektoch výšky do 25 m                                                                        </t>
  </si>
  <si>
    <t xml:space="preserve">121603              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</si>
  <si>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</si>
  <si>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</si>
  <si>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</si>
  <si>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</si>
  <si>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711</t>
  </si>
  <si>
    <t xml:space="preserve">71119-3121   </t>
  </si>
  <si>
    <t>I</t>
  </si>
  <si>
    <t>45.22.20</t>
  </si>
  <si>
    <t xml:space="preserve">610101              </t>
  </si>
  <si>
    <t xml:space="preserve">71119-3131   </t>
  </si>
  <si>
    <t>(33,5-1,15-0,8-0,6)*0,3 =   9.285</t>
  </si>
  <si>
    <t xml:space="preserve">99871-1201   </t>
  </si>
  <si>
    <t xml:space="preserve">Presun hmôt pre izolácie proti vode v objektoch výšky do 6 m                                                            </t>
  </si>
  <si>
    <t xml:space="preserve">%       </t>
  </si>
  <si>
    <t xml:space="preserve">6199610101601       </t>
  </si>
  <si>
    <t xml:space="preserve">711 - Izolácie proti vode a vlhkosti  spolu: </t>
  </si>
  <si>
    <t>763 - Konštrukcie  - drevostavby</t>
  </si>
  <si>
    <t>763</t>
  </si>
  <si>
    <t xml:space="preserve">76311-9111   </t>
  </si>
  <si>
    <t xml:space="preserve">Ochrana  sadrokartónových hrán uholníkom Pz                                                                             </t>
  </si>
  <si>
    <t xml:space="preserve">6901020102          </t>
  </si>
  <si>
    <t>(6+1,16+0,94*2+2,85+1,51+5,795+3,01) =   22.205</t>
  </si>
  <si>
    <t xml:space="preserve">76311-9210   </t>
  </si>
  <si>
    <t xml:space="preserve">76316-7731   </t>
  </si>
  <si>
    <t xml:space="preserve">Obklad rozvodov pod stropom ľubov. prierezu sádrokart. GKBI 12,5 mm                                                     </t>
  </si>
  <si>
    <t xml:space="preserve">690102              </t>
  </si>
  <si>
    <t>(6+1,16+0,94*2+2,85+1,51+5,795+3,01)*(0,2+0,24)+0,3*0,42 =   9.896</t>
  </si>
  <si>
    <t xml:space="preserve">99876-3201   </t>
  </si>
  <si>
    <t xml:space="preserve">Presun hmôt pre drevostavby v objektoch  výšky do 12 m                                                                  </t>
  </si>
  <si>
    <t>45.42.13</t>
  </si>
  <si>
    <t xml:space="preserve">6299620             </t>
  </si>
  <si>
    <t xml:space="preserve">763 - Konštrukcie  - drevostavby  spolu: </t>
  </si>
  <si>
    <t>766 - Konštrukcie stolárske</t>
  </si>
  <si>
    <t>766</t>
  </si>
  <si>
    <t xml:space="preserve">76666-1112   </t>
  </si>
  <si>
    <t xml:space="preserve">Montáž dvier kompl. otvár. do zárubne 1-krídl. do 0,8m                                                                  </t>
  </si>
  <si>
    <t>45.42.11</t>
  </si>
  <si>
    <t xml:space="preserve">660501              </t>
  </si>
  <si>
    <t>MAT</t>
  </si>
  <si>
    <t xml:space="preserve">611 601320   </t>
  </si>
  <si>
    <t xml:space="preserve">Dvere vnútorné hladké plné 60x197 vrátane kovania                                                                       </t>
  </si>
  <si>
    <t>20.30.11</t>
  </si>
  <si>
    <t xml:space="preserve">76666-2101   </t>
  </si>
  <si>
    <t xml:space="preserve">Montáž a dodávka podávacieho okna 1855x1450 mm vrátane podávacieho pultu                                                </t>
  </si>
  <si>
    <t xml:space="preserve">6605020101031       </t>
  </si>
  <si>
    <t xml:space="preserve">76666-2102   </t>
  </si>
  <si>
    <t xml:space="preserve">Montáž a dodávka podávacieho okna 1860x1450 mm vrátane odklopného podávacieho pultu                                     </t>
  </si>
  <si>
    <t xml:space="preserve">76666-2103   </t>
  </si>
  <si>
    <t xml:space="preserve">Montáž a dodávka servisných dvierok 1000x1115 mm pod poávacím pultom                                                    </t>
  </si>
  <si>
    <t xml:space="preserve">99876-6201   </t>
  </si>
  <si>
    <t xml:space="preserve">Presun hmôt pre konštr. stolárske v objektoch výšky do 6 m                                                              </t>
  </si>
  <si>
    <t xml:space="preserve">6699660001601       </t>
  </si>
  <si>
    <t xml:space="preserve">766 - Konštrukcie stolárske  spolu: </t>
  </si>
  <si>
    <t>771 - Podlahy z dlaždíc  keramických</t>
  </si>
  <si>
    <t>771</t>
  </si>
  <si>
    <t xml:space="preserve">77147-4112   </t>
  </si>
  <si>
    <t xml:space="preserve">Montáž soklov keram.rovných do flexib.lep.do 9cm                                                                        </t>
  </si>
  <si>
    <t>45.43.12</t>
  </si>
  <si>
    <t xml:space="preserve">71010303            </t>
  </si>
  <si>
    <t>10,22-(1,15+0,6+1,1) =   7.370</t>
  </si>
  <si>
    <t xml:space="preserve">592 473600   </t>
  </si>
  <si>
    <t xml:space="preserve">Soklovky keramické v.70 mm                                                                                              </t>
  </si>
  <si>
    <t>26.61.11</t>
  </si>
  <si>
    <t>7,370*1,05 =   7.739</t>
  </si>
  <si>
    <t xml:space="preserve">77157-5109   </t>
  </si>
  <si>
    <t xml:space="preserve">Montáž podláh z dlaždíc keramických do tmelu                                                                            </t>
  </si>
  <si>
    <t xml:space="preserve">7101010202014       </t>
  </si>
  <si>
    <t xml:space="preserve">597 635600   </t>
  </si>
  <si>
    <t xml:space="preserve">Dlažba keramická protišmyk.                                                                                             </t>
  </si>
  <si>
    <t>26.30.10</t>
  </si>
  <si>
    <t>38,490*1,1 =   42.339</t>
  </si>
  <si>
    <t xml:space="preserve">99877-1201   </t>
  </si>
  <si>
    <t xml:space="preserve">Presun hmôt pre podlahy z dlaždíc v objektoch výšky do 6 m                                                              </t>
  </si>
  <si>
    <t xml:space="preserve">7199710             </t>
  </si>
  <si>
    <t xml:space="preserve">771 - Podlahy z dlaždíc  keramických  spolu: </t>
  </si>
  <si>
    <t>781 - Obklady z obkladačiek a dosiek</t>
  </si>
  <si>
    <t xml:space="preserve">78141-5014   </t>
  </si>
  <si>
    <t xml:space="preserve">Montáž obkladov vnút. z obklad. keramických do 300x300 do tmelu                                                         </t>
  </si>
  <si>
    <t xml:space="preserve">7102010102004       </t>
  </si>
  <si>
    <t>(33,5-1,15-0,8-0,6)*2-1,15*0,24*3-1,86*0,38*2 =   59.658</t>
  </si>
  <si>
    <t>vrátane utesnenia rohov silikónovým tmelom a olištovania</t>
  </si>
  <si>
    <t xml:space="preserve">597 636000   </t>
  </si>
  <si>
    <t>59,658*1,1 =   65.624</t>
  </si>
  <si>
    <t xml:space="preserve">99878-1201   </t>
  </si>
  <si>
    <t xml:space="preserve">Presun hmôt pre obklady keramické v objektoch výšky do 6 m                                                              </t>
  </si>
  <si>
    <t xml:space="preserve">781 - Obklady z obkladačiek a dosiek  spolu: </t>
  </si>
  <si>
    <t>783 - Nátery</t>
  </si>
  <si>
    <t>783</t>
  </si>
  <si>
    <t xml:space="preserve">78320-1811   </t>
  </si>
  <si>
    <t xml:space="preserve">Odstránenie náterov z kov. stav. doplnk. konštr. oškrabaním - zárubne                                                   </t>
  </si>
  <si>
    <t xml:space="preserve">8401029000801       </t>
  </si>
  <si>
    <t>(0,6+1,15+1,1+1,97*6)*0,25 =   3.668</t>
  </si>
  <si>
    <t xml:space="preserve">78322-2100   </t>
  </si>
  <si>
    <t xml:space="preserve">Nátery kov. stav. doplnk. konštr. syntet. dvojnásobné - zárubne                                                         </t>
  </si>
  <si>
    <t>45.44.21</t>
  </si>
  <si>
    <t xml:space="preserve">8401020203001       </t>
  </si>
  <si>
    <t xml:space="preserve">78322-6100   </t>
  </si>
  <si>
    <t xml:space="preserve">Nátery kov. stav. doplnk. konštr. syntet. základné - zárubne                                                            </t>
  </si>
  <si>
    <t xml:space="preserve">8401020201001       </t>
  </si>
  <si>
    <t xml:space="preserve">783 - Nátery  spolu: </t>
  </si>
  <si>
    <t>784 - Maľby</t>
  </si>
  <si>
    <t>784</t>
  </si>
  <si>
    <t xml:space="preserve">78440-2801   </t>
  </si>
  <si>
    <t xml:space="preserve">Odstránenie malieb v miestnostiach výšky do 3,8 m oškrabaním                                                            </t>
  </si>
  <si>
    <t xml:space="preserve">8402900000811       </t>
  </si>
  <si>
    <t xml:space="preserve">78441-1301   </t>
  </si>
  <si>
    <t xml:space="preserve">Príprava podkladu s obrúsením a presádr. v miest. do 3,8m                                                               </t>
  </si>
  <si>
    <t xml:space="preserve">8402012101001       </t>
  </si>
  <si>
    <t xml:space="preserve">78442-4271   </t>
  </si>
  <si>
    <t xml:space="preserve">Maľba váp. viacfarebná far. s bielym stropom 2x pačok. v miest. do3,8m                                                  </t>
  </si>
  <si>
    <t xml:space="preserve">8402032102005       </t>
  </si>
  <si>
    <t>38,490+63,762+9,896 =   112.148</t>
  </si>
  <si>
    <t xml:space="preserve">78446-1921   </t>
  </si>
  <si>
    <t xml:space="preserve">Obnova linkrustácia izol. olej. farbou steny miest. do 3,8m                                                             </t>
  </si>
  <si>
    <t xml:space="preserve">8402032801801       </t>
  </si>
  <si>
    <t>(10,22-1,15-0,6-1,1)*1,5 =   11.055</t>
  </si>
  <si>
    <t xml:space="preserve">784 - Maľby  spolu: </t>
  </si>
  <si>
    <t xml:space="preserve">PRÁCE A DODÁVKY PSV  spolu: </t>
  </si>
  <si>
    <t>Za rozpočet celkom</t>
  </si>
  <si>
    <t>Danken s.r.o.</t>
  </si>
  <si>
    <t xml:space="preserve"> Časť : Kuchyna a chodba 1.21 a 1.23</t>
  </si>
  <si>
    <t>Časť : Kuchyna a chodba 1.21 a 1.23</t>
  </si>
  <si>
    <t>Dátum: 1.6.2018</t>
  </si>
  <si>
    <t xml:space="preserve">Penetrácia podkladu, zvýšenie priľnavosti náterom                                                          </t>
  </si>
  <si>
    <t xml:space="preserve">Izolácia proti vlhkosti muriva vodor. AQUAFIN 2K alebo ekvivalent                                                                     </t>
  </si>
  <si>
    <t xml:space="preserve">Izolácia proti vlhkosti muriva zvislá AQUAFIN 2K alebo ekvivalent                                                                                </t>
  </si>
  <si>
    <t xml:space="preserve">Základný penetračný náter                                                                               </t>
  </si>
  <si>
    <t xml:space="preserve">Obklad keramický  200x250 - 300x300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</si>
</sst>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&quot;"/>
    <numFmt numFmtId="168" formatCode="#,##0\ &quot;Sk&quot;"/>
    <numFmt numFmtId="169" formatCode="#,##0\ _S_k"/>
    <numFmt numFmtId="170" formatCode="#,##0&quot; Sk&quot;;[Red]&quot;-&quot;#,##0&quot; Sk&quot;"/>
  </numFmts>
  <fonts count="18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70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4" applyNumberFormat="0" applyFill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65" fontId="1" fillId="0" borderId="0" xfId="0" applyNumberFormat="1" applyFont="1" applyProtection="1"/>
    <xf numFmtId="4" fontId="1" fillId="0" borderId="0" xfId="0" applyNumberFormat="1" applyFont="1" applyProtection="1"/>
    <xf numFmtId="166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27" applyFont="1" applyAlignment="1">
      <alignment horizontal="left" vertical="center"/>
    </xf>
    <xf numFmtId="0" fontId="1" fillId="0" borderId="17" xfId="27" applyFont="1" applyBorder="1" applyAlignment="1">
      <alignment horizontal="left" vertical="center"/>
    </xf>
    <xf numFmtId="0" fontId="1" fillId="0" borderId="18" xfId="27" applyFont="1" applyBorder="1" applyAlignment="1">
      <alignment horizontal="left" vertical="center"/>
    </xf>
    <xf numFmtId="0" fontId="1" fillId="0" borderId="18" xfId="27" applyFont="1" applyBorder="1" applyAlignment="1">
      <alignment horizontal="right" vertical="center"/>
    </xf>
    <xf numFmtId="0" fontId="1" fillId="0" borderId="19" xfId="27" applyFont="1" applyBorder="1" applyAlignment="1">
      <alignment horizontal="left" vertical="center"/>
    </xf>
    <xf numFmtId="0" fontId="1" fillId="0" borderId="20" xfId="27" applyFont="1" applyBorder="1" applyAlignment="1">
      <alignment horizontal="left" vertical="center"/>
    </xf>
    <xf numFmtId="0" fontId="1" fillId="0" borderId="21" xfId="27" applyFont="1" applyBorder="1" applyAlignment="1">
      <alignment horizontal="left" vertical="center"/>
    </xf>
    <xf numFmtId="0" fontId="1" fillId="0" borderId="21" xfId="27" applyFont="1" applyBorder="1" applyAlignment="1">
      <alignment horizontal="right" vertical="center"/>
    </xf>
    <xf numFmtId="0" fontId="1" fillId="0" borderId="22" xfId="27" applyFont="1" applyBorder="1" applyAlignment="1">
      <alignment horizontal="left" vertical="center"/>
    </xf>
    <xf numFmtId="0" fontId="1" fillId="0" borderId="23" xfId="27" applyFont="1" applyBorder="1" applyAlignment="1">
      <alignment horizontal="left" vertical="center"/>
    </xf>
    <xf numFmtId="0" fontId="1" fillId="0" borderId="24" xfId="27" applyFont="1" applyBorder="1" applyAlignment="1">
      <alignment horizontal="left" vertical="center"/>
    </xf>
    <xf numFmtId="0" fontId="1" fillId="0" borderId="24" xfId="27" applyFont="1" applyBorder="1" applyAlignment="1">
      <alignment horizontal="right" vertical="center"/>
    </xf>
    <xf numFmtId="0" fontId="1" fillId="0" borderId="25" xfId="27" applyFont="1" applyBorder="1" applyAlignment="1">
      <alignment horizontal="left" vertical="center"/>
    </xf>
    <xf numFmtId="0" fontId="1" fillId="0" borderId="26" xfId="27" applyFont="1" applyBorder="1" applyAlignment="1">
      <alignment horizontal="left" vertical="center"/>
    </xf>
    <xf numFmtId="0" fontId="1" fillId="0" borderId="27" xfId="27" applyFont="1" applyBorder="1" applyAlignment="1">
      <alignment horizontal="left" vertical="center"/>
    </xf>
    <xf numFmtId="0" fontId="1" fillId="0" borderId="27" xfId="27" applyFont="1" applyBorder="1" applyAlignment="1">
      <alignment horizontal="center" vertical="center"/>
    </xf>
    <xf numFmtId="0" fontId="1" fillId="0" borderId="28" xfId="27" applyFont="1" applyBorder="1" applyAlignment="1">
      <alignment horizontal="center" vertical="center"/>
    </xf>
    <xf numFmtId="0" fontId="1" fillId="0" borderId="29" xfId="27" applyFont="1" applyBorder="1" applyAlignment="1">
      <alignment horizontal="centerContinuous" vertical="center"/>
    </xf>
    <xf numFmtId="0" fontId="1" fillId="0" borderId="30" xfId="27" applyFont="1" applyBorder="1" applyAlignment="1">
      <alignment horizontal="centerContinuous" vertical="center"/>
    </xf>
    <xf numFmtId="0" fontId="1" fillId="0" borderId="31" xfId="27" applyFont="1" applyBorder="1" applyAlignment="1">
      <alignment horizontal="centerContinuous" vertical="center"/>
    </xf>
    <xf numFmtId="0" fontId="1" fillId="0" borderId="32" xfId="27" applyFont="1" applyBorder="1" applyAlignment="1">
      <alignment horizontal="center" vertical="center"/>
    </xf>
    <xf numFmtId="0" fontId="1" fillId="0" borderId="33" xfId="27" applyFont="1" applyBorder="1" applyAlignment="1">
      <alignment horizontal="left" vertical="center"/>
    </xf>
    <xf numFmtId="0" fontId="1" fillId="0" borderId="34" xfId="27" applyFont="1" applyBorder="1" applyAlignment="1">
      <alignment horizontal="left" vertical="center"/>
    </xf>
    <xf numFmtId="10" fontId="1" fillId="0" borderId="35" xfId="27" applyNumberFormat="1" applyFont="1" applyBorder="1" applyAlignment="1">
      <alignment horizontal="right" vertical="center"/>
    </xf>
    <xf numFmtId="0" fontId="1" fillId="0" borderId="36" xfId="27" applyFont="1" applyBorder="1" applyAlignment="1">
      <alignment horizontal="center" vertical="center"/>
    </xf>
    <xf numFmtId="0" fontId="1" fillId="0" borderId="3" xfId="27" applyFont="1" applyBorder="1" applyAlignment="1">
      <alignment horizontal="left" vertical="center"/>
    </xf>
    <xf numFmtId="0" fontId="1" fillId="0" borderId="37" xfId="27" applyFont="1" applyBorder="1" applyAlignment="1">
      <alignment horizontal="left" vertical="center"/>
    </xf>
    <xf numFmtId="10" fontId="1" fillId="0" borderId="38" xfId="27" applyNumberFormat="1" applyFont="1" applyBorder="1" applyAlignment="1">
      <alignment horizontal="right" vertical="center"/>
    </xf>
    <xf numFmtId="0" fontId="1" fillId="0" borderId="39" xfId="27" applyFont="1" applyBorder="1" applyAlignment="1">
      <alignment horizontal="center" vertical="center"/>
    </xf>
    <xf numFmtId="0" fontId="1" fillId="0" borderId="40" xfId="27" applyFont="1" applyBorder="1" applyAlignment="1">
      <alignment horizontal="left" vertical="center"/>
    </xf>
    <xf numFmtId="0" fontId="1" fillId="0" borderId="41" xfId="27" applyFont="1" applyBorder="1" applyAlignment="1">
      <alignment horizontal="center" vertical="center"/>
    </xf>
    <xf numFmtId="0" fontId="1" fillId="0" borderId="40" xfId="27" applyFont="1" applyBorder="1" applyAlignment="1">
      <alignment horizontal="right" vertical="center"/>
    </xf>
    <xf numFmtId="0" fontId="1" fillId="0" borderId="42" xfId="27" applyFont="1" applyBorder="1" applyAlignment="1">
      <alignment horizontal="left" vertical="center"/>
    </xf>
    <xf numFmtId="0" fontId="1" fillId="0" borderId="41" xfId="27" applyFont="1" applyBorder="1" applyAlignment="1">
      <alignment horizontal="right" vertical="center"/>
    </xf>
    <xf numFmtId="0" fontId="1" fillId="0" borderId="43" xfId="27" applyFont="1" applyBorder="1" applyAlignment="1">
      <alignment horizontal="centerContinuous" vertical="center"/>
    </xf>
    <xf numFmtId="0" fontId="1" fillId="0" borderId="44" xfId="27" applyFont="1" applyBorder="1" applyAlignment="1">
      <alignment horizontal="centerContinuous" vertical="center"/>
    </xf>
    <xf numFmtId="0" fontId="1" fillId="0" borderId="44" xfId="27" applyFont="1" applyBorder="1" applyAlignment="1">
      <alignment horizontal="center" vertical="center"/>
    </xf>
    <xf numFmtId="0" fontId="1" fillId="0" borderId="45" xfId="27" applyFont="1" applyBorder="1" applyAlignment="1">
      <alignment horizontal="centerContinuous" vertical="center"/>
    </xf>
    <xf numFmtId="0" fontId="1" fillId="0" borderId="46" xfId="27" applyFont="1" applyBorder="1" applyAlignment="1">
      <alignment horizontal="left" vertical="center"/>
    </xf>
    <xf numFmtId="0" fontId="1" fillId="0" borderId="47" xfId="27" applyFont="1" applyBorder="1" applyAlignment="1">
      <alignment horizontal="left" vertical="center"/>
    </xf>
    <xf numFmtId="0" fontId="1" fillId="0" borderId="48" xfId="27" applyFont="1" applyBorder="1" applyAlignment="1">
      <alignment horizontal="left" vertical="center"/>
    </xf>
    <xf numFmtId="0" fontId="1" fillId="0" borderId="0" xfId="27" applyFont="1" applyBorder="1" applyAlignment="1">
      <alignment horizontal="left" vertical="center"/>
    </xf>
    <xf numFmtId="0" fontId="1" fillId="0" borderId="49" xfId="27" applyFont="1" applyBorder="1" applyAlignment="1">
      <alignment horizontal="left" vertical="center"/>
    </xf>
    <xf numFmtId="0" fontId="1" fillId="0" borderId="38" xfId="27" applyFont="1" applyBorder="1" applyAlignment="1">
      <alignment horizontal="left" vertical="center"/>
    </xf>
    <xf numFmtId="0" fontId="1" fillId="0" borderId="46" xfId="27" applyFont="1" applyBorder="1" applyAlignment="1">
      <alignment horizontal="right" vertical="center"/>
    </xf>
    <xf numFmtId="0" fontId="1" fillId="0" borderId="0" xfId="27" applyFont="1" applyBorder="1" applyAlignment="1">
      <alignment horizontal="right" vertical="center"/>
    </xf>
    <xf numFmtId="0" fontId="1" fillId="0" borderId="50" xfId="27" applyFont="1" applyBorder="1" applyAlignment="1">
      <alignment horizontal="left" vertical="center"/>
    </xf>
    <xf numFmtId="0" fontId="1" fillId="0" borderId="35" xfId="27" applyFont="1" applyBorder="1" applyAlignment="1">
      <alignment horizontal="right" vertical="center"/>
    </xf>
    <xf numFmtId="0" fontId="1" fillId="0" borderId="51" xfId="27" applyFont="1" applyBorder="1" applyAlignment="1">
      <alignment horizontal="left" vertical="center"/>
    </xf>
    <xf numFmtId="0" fontId="1" fillId="0" borderId="52" xfId="27" applyFont="1" applyBorder="1" applyAlignment="1">
      <alignment horizontal="left" vertical="center"/>
    </xf>
    <xf numFmtId="0" fontId="1" fillId="0" borderId="53" xfId="27" applyFont="1" applyBorder="1" applyAlignment="1">
      <alignment horizontal="left" vertical="center"/>
    </xf>
    <xf numFmtId="0" fontId="1" fillId="0" borderId="0" xfId="27" applyFont="1"/>
    <xf numFmtId="0" fontId="1" fillId="0" borderId="0" xfId="27" applyFont="1" applyAlignment="1">
      <alignment horizontal="left" vertical="center"/>
    </xf>
    <xf numFmtId="0" fontId="3" fillId="0" borderId="54" xfId="27" applyFont="1" applyBorder="1" applyAlignment="1">
      <alignment horizontal="center" vertical="center"/>
    </xf>
    <xf numFmtId="167" fontId="1" fillId="0" borderId="30" xfId="27" applyNumberFormat="1" applyFont="1" applyBorder="1" applyAlignment="1">
      <alignment horizontal="centerContinuous" vertical="center"/>
    </xf>
    <xf numFmtId="0" fontId="3" fillId="0" borderId="57" xfId="27" applyFont="1" applyBorder="1" applyAlignment="1">
      <alignment horizontal="center" vertical="center"/>
    </xf>
    <xf numFmtId="0" fontId="1" fillId="0" borderId="58" xfId="27" applyFont="1" applyBorder="1" applyAlignment="1">
      <alignment horizontal="left" vertical="center"/>
    </xf>
    <xf numFmtId="167" fontId="1" fillId="0" borderId="59" xfId="27" applyNumberFormat="1" applyFont="1" applyBorder="1" applyAlignment="1">
      <alignment horizontal="right" vertical="center"/>
    </xf>
    <xf numFmtId="49" fontId="1" fillId="0" borderId="18" xfId="27" applyNumberFormat="1" applyFont="1" applyBorder="1" applyAlignment="1">
      <alignment horizontal="right" vertical="center"/>
    </xf>
    <xf numFmtId="49" fontId="1" fillId="0" borderId="21" xfId="27" applyNumberFormat="1" applyFont="1" applyBorder="1" applyAlignment="1">
      <alignment horizontal="right" vertical="center"/>
    </xf>
    <xf numFmtId="49" fontId="1" fillId="0" borderId="24" xfId="27" applyNumberFormat="1" applyFont="1" applyBorder="1" applyAlignment="1">
      <alignment horizontal="right" vertical="center"/>
    </xf>
    <xf numFmtId="0" fontId="1" fillId="0" borderId="17" xfId="27" applyFont="1" applyBorder="1" applyAlignment="1">
      <alignment horizontal="right" vertical="center"/>
    </xf>
    <xf numFmtId="0" fontId="1" fillId="0" borderId="51" xfId="27" applyFont="1" applyBorder="1" applyAlignment="1">
      <alignment horizontal="right" vertical="center"/>
    </xf>
    <xf numFmtId="0" fontId="1" fillId="0" borderId="52" xfId="27" applyFont="1" applyBorder="1" applyAlignment="1">
      <alignment vertical="center"/>
    </xf>
    <xf numFmtId="0" fontId="1" fillId="0" borderId="52" xfId="27" applyFont="1" applyBorder="1" applyAlignment="1">
      <alignment horizontal="right" vertical="center"/>
    </xf>
    <xf numFmtId="0" fontId="1" fillId="0" borderId="18" xfId="27" applyFont="1" applyBorder="1" applyAlignment="1">
      <alignment vertical="center"/>
    </xf>
    <xf numFmtId="169" fontId="1" fillId="0" borderId="18" xfId="27" applyNumberFormat="1" applyFont="1" applyBorder="1" applyAlignment="1">
      <alignment horizontal="left" vertical="center"/>
    </xf>
    <xf numFmtId="169" fontId="1" fillId="0" borderId="52" xfId="27" applyNumberFormat="1" applyFont="1" applyBorder="1" applyAlignment="1">
      <alignment horizontal="left" vertical="center"/>
    </xf>
    <xf numFmtId="168" fontId="1" fillId="0" borderId="18" xfId="27" applyNumberFormat="1" applyFont="1" applyBorder="1" applyAlignment="1">
      <alignment horizontal="right" vertical="center"/>
    </xf>
    <xf numFmtId="168" fontId="1" fillId="0" borderId="52" xfId="27" applyNumberFormat="1" applyFont="1" applyBorder="1" applyAlignment="1">
      <alignment horizontal="right" vertical="center"/>
    </xf>
    <xf numFmtId="0" fontId="1" fillId="0" borderId="9" xfId="0" applyNumberFormat="1" applyFont="1" applyBorder="1" applyAlignment="1" applyProtection="1">
      <alignment horizontal="center"/>
    </xf>
    <xf numFmtId="0" fontId="1" fillId="0" borderId="1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10" xfId="0" applyNumberFormat="1" applyFont="1" applyBorder="1" applyAlignment="1" applyProtection="1">
      <alignment horizontal="center"/>
    </xf>
    <xf numFmtId="0" fontId="1" fillId="0" borderId="11" xfId="0" applyNumberFormat="1" applyFont="1" applyBorder="1" applyAlignment="1" applyProtection="1">
      <alignment horizontal="center"/>
    </xf>
    <xf numFmtId="0" fontId="3" fillId="0" borderId="0" xfId="27" applyFont="1"/>
    <xf numFmtId="49" fontId="3" fillId="0" borderId="0" xfId="27" applyNumberFormat="1" applyFont="1"/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62" xfId="27" applyNumberFormat="1" applyFont="1" applyBorder="1" applyAlignment="1">
      <alignment horizontal="right" vertical="center"/>
    </xf>
    <xf numFmtId="3" fontId="1" fillId="0" borderId="63" xfId="27" applyNumberFormat="1" applyFont="1" applyBorder="1" applyAlignment="1">
      <alignment horizontal="right" vertical="center"/>
    </xf>
    <xf numFmtId="3" fontId="1" fillId="0" borderId="19" xfId="27" applyNumberFormat="1" applyFont="1" applyBorder="1" applyAlignment="1">
      <alignment vertical="center"/>
    </xf>
    <xf numFmtId="3" fontId="1" fillId="0" borderId="53" xfId="27" applyNumberFormat="1" applyFont="1" applyBorder="1" applyAlignment="1">
      <alignment vertical="center"/>
    </xf>
    <xf numFmtId="49" fontId="1" fillId="0" borderId="0" xfId="0" applyNumberFormat="1" applyFont="1" applyAlignment="1" applyProtection="1">
      <alignment horizontal="left"/>
    </xf>
    <xf numFmtId="49" fontId="1" fillId="0" borderId="0" xfId="27" applyNumberFormat="1" applyFont="1"/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</xf>
    <xf numFmtId="4" fontId="1" fillId="0" borderId="33" xfId="27" applyNumberFormat="1" applyFont="1" applyBorder="1" applyAlignment="1">
      <alignment horizontal="right" vertical="center"/>
    </xf>
    <xf numFmtId="4" fontId="1" fillId="0" borderId="60" xfId="27" applyNumberFormat="1" applyFont="1" applyBorder="1" applyAlignment="1">
      <alignment horizontal="right" vertical="center"/>
    </xf>
    <xf numFmtId="4" fontId="1" fillId="0" borderId="3" xfId="27" applyNumberFormat="1" applyFont="1" applyBorder="1" applyAlignment="1">
      <alignment horizontal="right" vertical="center"/>
    </xf>
    <xf numFmtId="4" fontId="1" fillId="0" borderId="55" xfId="27" applyNumberFormat="1" applyFont="1" applyBorder="1" applyAlignment="1">
      <alignment horizontal="right" vertical="center"/>
    </xf>
    <xf numFmtId="4" fontId="1" fillId="0" borderId="61" xfId="27" applyNumberFormat="1" applyFont="1" applyBorder="1" applyAlignment="1">
      <alignment horizontal="right" vertical="center"/>
    </xf>
    <xf numFmtId="4" fontId="1" fillId="0" borderId="40" xfId="27" applyNumberFormat="1" applyFont="1" applyBorder="1" applyAlignment="1">
      <alignment horizontal="right" vertical="center"/>
    </xf>
    <xf numFmtId="4" fontId="1" fillId="0" borderId="42" xfId="27" applyNumberFormat="1" applyFont="1" applyBorder="1" applyAlignment="1">
      <alignment horizontal="right" vertical="center"/>
    </xf>
    <xf numFmtId="4" fontId="1" fillId="0" borderId="56" xfId="27" applyNumberFormat="1" applyFont="1" applyBorder="1" applyAlignment="1">
      <alignment horizontal="right" vertical="center"/>
    </xf>
    <xf numFmtId="4" fontId="1" fillId="0" borderId="38" xfId="27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66" fontId="3" fillId="0" borderId="0" xfId="0" applyNumberFormat="1" applyFont="1" applyAlignment="1" applyProtection="1">
      <alignment vertical="top"/>
    </xf>
    <xf numFmtId="165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14" fontId="1" fillId="0" borderId="24" xfId="27" applyNumberFormat="1" applyFont="1" applyBorder="1" applyAlignment="1">
      <alignment horizontal="left" vertical="center"/>
    </xf>
  </cellXfs>
  <cellStyles count="52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4" builtinId="30" hidden="1"/>
    <cellStyle name="20 % - zvýraznenie2" xfId="37" builtinId="34" hidden="1"/>
    <cellStyle name="20 % - zvýraznenie3" xfId="40" builtinId="38" hidden="1"/>
    <cellStyle name="20 % - zvýraznenie4" xfId="43" builtinId="42" hidden="1"/>
    <cellStyle name="20 % - zvýraznenie5" xfId="46" builtinId="46" hidden="1"/>
    <cellStyle name="20 % - zvýraznenie6" xfId="49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5" builtinId="31" hidden="1"/>
    <cellStyle name="40 % - zvýraznenie2" xfId="38" builtinId="35" hidden="1"/>
    <cellStyle name="40 % - zvýraznenie3" xfId="41" builtinId="39" hidden="1"/>
    <cellStyle name="40 % - zvýraznenie4" xfId="44" builtinId="43" hidden="1"/>
    <cellStyle name="40 % - zvýraznenie5" xfId="47" builtinId="47" hidden="1"/>
    <cellStyle name="40 % - zvýraznenie6" xfId="50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6" builtinId="32" hidden="1"/>
    <cellStyle name="60 % - zvýraznenie2" xfId="39" builtinId="36" hidden="1"/>
    <cellStyle name="60 % - zvýraznenie3" xfId="42" builtinId="40" hidden="1"/>
    <cellStyle name="60 % - zvýraznenie4" xfId="45" builtinId="44" hidden="1"/>
    <cellStyle name="60 % - zvýraznenie5" xfId="48" builtinId="48" hidden="1"/>
    <cellStyle name="60 % - zvýraznenie6" xfId="51" builtinId="52" hidden="1"/>
    <cellStyle name="Celkem" xfId="24"/>
    <cellStyle name="data" xfId="25"/>
    <cellStyle name="Název" xfId="26"/>
    <cellStyle name="Normálne" xfId="0" builtinId="0"/>
    <cellStyle name="normálne_KLs" xfId="27"/>
    <cellStyle name="Spolu" xfId="33" builtinId="25" hidden="1"/>
    <cellStyle name="TEXT" xfId="28"/>
    <cellStyle name="Text upozornění" xfId="29"/>
    <cellStyle name="Text upozornenia" xfId="32" builtinId="11" hidden="1"/>
    <cellStyle name="TEXT1" xfId="30"/>
    <cellStyle name="Titul" xfId="31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9"/>
  <sheetViews>
    <sheetView showGridLines="0" showZeros="0" workbookViewId="0">
      <selection activeCell="K4" sqref="K4"/>
    </sheetView>
  </sheetViews>
  <sheetFormatPr defaultRowHeight="12.75"/>
  <cols>
    <col min="1" max="1" width="0.7109375" style="75" customWidth="1"/>
    <col min="2" max="2" width="3.7109375" style="75" customWidth="1"/>
    <col min="3" max="3" width="6.85546875" style="75" customWidth="1"/>
    <col min="4" max="6" width="14" style="75" customWidth="1"/>
    <col min="7" max="7" width="3.85546875" style="75" customWidth="1"/>
    <col min="8" max="8" width="22.7109375" style="75" customWidth="1"/>
    <col min="9" max="9" width="14" style="75" customWidth="1"/>
    <col min="10" max="10" width="4.28515625" style="75" customWidth="1"/>
    <col min="11" max="11" width="19.7109375" style="75" customWidth="1"/>
    <col min="12" max="12" width="9.7109375" style="75" customWidth="1"/>
    <col min="13" max="13" width="14" style="75" customWidth="1"/>
    <col min="14" max="14" width="0.7109375" style="75" customWidth="1"/>
    <col min="15" max="15" width="1.42578125" style="75" customWidth="1"/>
    <col min="16" max="23" width="9.140625" style="75"/>
    <col min="24" max="25" width="5.7109375" style="75" customWidth="1"/>
    <col min="26" max="26" width="6.5703125" style="75" customWidth="1"/>
    <col min="27" max="27" width="21.42578125" style="75" customWidth="1"/>
    <col min="28" max="28" width="4.28515625" style="75" customWidth="1"/>
    <col min="29" max="29" width="8.28515625" style="75" customWidth="1"/>
    <col min="30" max="30" width="8.7109375" style="75" customWidth="1"/>
    <col min="31" max="16384" width="9.140625" style="75"/>
  </cols>
  <sheetData>
    <row r="1" spans="2:30" ht="28.5" customHeight="1" thickBot="1">
      <c r="B1" s="1" t="s">
        <v>338</v>
      </c>
      <c r="C1" s="76"/>
      <c r="D1" s="76"/>
      <c r="E1" s="76"/>
      <c r="F1" s="76"/>
      <c r="G1" s="76"/>
      <c r="H1" s="24" t="str">
        <f>CONCATENATE(AA2," ",AB2," ",AC2," ",AD2)</f>
        <v xml:space="preserve">Krycí list rozpočtu v EUR  </v>
      </c>
      <c r="I1" s="76"/>
      <c r="J1" s="76"/>
      <c r="K1" s="76"/>
      <c r="L1" s="76"/>
      <c r="M1" s="76"/>
      <c r="Z1" s="75" t="s">
        <v>4</v>
      </c>
      <c r="AA1" s="75" t="s">
        <v>5</v>
      </c>
      <c r="AB1" s="75" t="s">
        <v>6</v>
      </c>
      <c r="AC1" s="75" t="s">
        <v>7</v>
      </c>
      <c r="AD1" s="75" t="s">
        <v>8</v>
      </c>
    </row>
    <row r="2" spans="2:30" ht="18" customHeight="1" thickTop="1">
      <c r="B2" s="25" t="s">
        <v>110</v>
      </c>
      <c r="C2" s="26"/>
      <c r="D2" s="26"/>
      <c r="E2" s="26"/>
      <c r="F2" s="26"/>
      <c r="G2" s="27" t="s">
        <v>9</v>
      </c>
      <c r="H2" s="26" t="s">
        <v>111</v>
      </c>
      <c r="I2" s="26"/>
      <c r="J2" s="27" t="s">
        <v>10</v>
      </c>
      <c r="K2" s="26"/>
      <c r="L2" s="26"/>
      <c r="M2" s="28"/>
      <c r="Z2" s="75" t="s">
        <v>11</v>
      </c>
      <c r="AA2" s="100" t="s">
        <v>12</v>
      </c>
      <c r="AB2" s="100" t="s">
        <v>13</v>
      </c>
      <c r="AC2" s="100"/>
      <c r="AD2" s="101"/>
    </row>
    <row r="3" spans="2:30" ht="18" customHeight="1">
      <c r="B3" s="29" t="s">
        <v>112</v>
      </c>
      <c r="C3" s="30"/>
      <c r="D3" s="30"/>
      <c r="E3" s="30"/>
      <c r="F3" s="30"/>
      <c r="G3" s="31" t="s">
        <v>113</v>
      </c>
      <c r="H3" s="30"/>
      <c r="I3" s="30"/>
      <c r="J3" s="31" t="s">
        <v>14</v>
      </c>
      <c r="K3" s="30" t="s">
        <v>114</v>
      </c>
      <c r="L3" s="30"/>
      <c r="M3" s="32"/>
      <c r="Z3" s="75" t="s">
        <v>15</v>
      </c>
      <c r="AA3" s="100" t="s">
        <v>16</v>
      </c>
      <c r="AB3" s="100" t="s">
        <v>13</v>
      </c>
      <c r="AC3" s="100" t="s">
        <v>17</v>
      </c>
      <c r="AD3" s="101" t="s">
        <v>18</v>
      </c>
    </row>
    <row r="4" spans="2:30" ht="18" customHeight="1" thickBot="1">
      <c r="B4" s="33" t="s">
        <v>339</v>
      </c>
      <c r="C4" s="34"/>
      <c r="D4" s="34"/>
      <c r="E4" s="34"/>
      <c r="F4" s="34"/>
      <c r="G4" s="35"/>
      <c r="H4" s="34"/>
      <c r="I4" s="34"/>
      <c r="J4" s="35" t="s">
        <v>19</v>
      </c>
      <c r="K4" s="134">
        <v>43252</v>
      </c>
      <c r="L4" s="34" t="s">
        <v>20</v>
      </c>
      <c r="M4" s="36"/>
      <c r="Z4" s="75" t="s">
        <v>21</v>
      </c>
      <c r="AA4" s="100" t="s">
        <v>22</v>
      </c>
      <c r="AB4" s="100" t="s">
        <v>13</v>
      </c>
      <c r="AC4" s="100"/>
      <c r="AD4" s="101"/>
    </row>
    <row r="5" spans="2:30" ht="18" customHeight="1" thickTop="1">
      <c r="B5" s="25" t="s">
        <v>23</v>
      </c>
      <c r="C5" s="26"/>
      <c r="D5" s="26" t="s">
        <v>115</v>
      </c>
      <c r="E5" s="26"/>
      <c r="F5" s="26"/>
      <c r="G5" s="82" t="s">
        <v>116</v>
      </c>
      <c r="H5" s="26"/>
      <c r="I5" s="26"/>
      <c r="J5" s="26" t="s">
        <v>24</v>
      </c>
      <c r="K5" s="26"/>
      <c r="L5" s="26" t="s">
        <v>25</v>
      </c>
      <c r="M5" s="28"/>
      <c r="Z5" s="75" t="s">
        <v>26</v>
      </c>
      <c r="AA5" s="100" t="s">
        <v>16</v>
      </c>
      <c r="AB5" s="100" t="s">
        <v>13</v>
      </c>
      <c r="AC5" s="100" t="s">
        <v>17</v>
      </c>
      <c r="AD5" s="101" t="s">
        <v>18</v>
      </c>
    </row>
    <row r="6" spans="2:30" ht="18" customHeight="1">
      <c r="B6" s="29" t="s">
        <v>27</v>
      </c>
      <c r="C6" s="30"/>
      <c r="D6" s="30"/>
      <c r="E6" s="30"/>
      <c r="F6" s="30"/>
      <c r="G6" s="83" t="s">
        <v>116</v>
      </c>
      <c r="H6" s="30"/>
      <c r="I6" s="30"/>
      <c r="J6" s="30" t="s">
        <v>24</v>
      </c>
      <c r="K6" s="30"/>
      <c r="L6" s="30" t="s">
        <v>25</v>
      </c>
      <c r="M6" s="32"/>
    </row>
    <row r="7" spans="2:30" ht="18" customHeight="1" thickBot="1">
      <c r="B7" s="33" t="s">
        <v>28</v>
      </c>
      <c r="C7" s="34"/>
      <c r="D7" s="34"/>
      <c r="E7" s="34"/>
      <c r="F7" s="34"/>
      <c r="G7" s="84" t="s">
        <v>116</v>
      </c>
      <c r="H7" s="34"/>
      <c r="I7" s="34"/>
      <c r="J7" s="34" t="s">
        <v>24</v>
      </c>
      <c r="K7" s="34"/>
      <c r="L7" s="34" t="s">
        <v>25</v>
      </c>
      <c r="M7" s="36"/>
    </row>
    <row r="8" spans="2:30" ht="18" customHeight="1" thickTop="1">
      <c r="B8" s="85"/>
      <c r="C8" s="89"/>
      <c r="D8" s="90"/>
      <c r="E8" s="92"/>
      <c r="F8" s="104">
        <f>IF(B8&lt;&gt;0,ROUND($M$26/B8,0),0)</f>
        <v>0</v>
      </c>
      <c r="G8" s="82"/>
      <c r="H8" s="89"/>
      <c r="I8" s="104">
        <f>IF(G8&lt;&gt;0,ROUND($M$26/G8,0),0)</f>
        <v>0</v>
      </c>
      <c r="J8" s="27"/>
      <c r="K8" s="89"/>
      <c r="L8" s="92"/>
      <c r="M8" s="106">
        <f>IF(J8&lt;&gt;0,ROUND($M$26/J8,0),0)</f>
        <v>0</v>
      </c>
    </row>
    <row r="9" spans="2:30" ht="18" customHeight="1" thickBot="1">
      <c r="B9" s="86"/>
      <c r="C9" s="87"/>
      <c r="D9" s="91"/>
      <c r="E9" s="93"/>
      <c r="F9" s="105">
        <f>IF(B9&lt;&gt;0,ROUND($M$26/B9,0),0)</f>
        <v>0</v>
      </c>
      <c r="G9" s="88"/>
      <c r="H9" s="87"/>
      <c r="I9" s="105">
        <f>IF(G9&lt;&gt;0,ROUND($M$26/G9,0),0)</f>
        <v>0</v>
      </c>
      <c r="J9" s="88"/>
      <c r="K9" s="87"/>
      <c r="L9" s="93"/>
      <c r="M9" s="107">
        <f>IF(J9&lt;&gt;0,ROUND($M$26/J9,0),0)</f>
        <v>0</v>
      </c>
    </row>
    <row r="10" spans="2:30" ht="18" customHeight="1" thickTop="1">
      <c r="B10" s="77" t="s">
        <v>29</v>
      </c>
      <c r="C10" s="38" t="s">
        <v>30</v>
      </c>
      <c r="D10" s="39" t="s">
        <v>31</v>
      </c>
      <c r="E10" s="39" t="s">
        <v>32</v>
      </c>
      <c r="F10" s="40" t="s">
        <v>33</v>
      </c>
      <c r="G10" s="77" t="s">
        <v>34</v>
      </c>
      <c r="H10" s="41" t="s">
        <v>35</v>
      </c>
      <c r="I10" s="42"/>
      <c r="J10" s="77" t="s">
        <v>36</v>
      </c>
      <c r="K10" s="41" t="s">
        <v>37</v>
      </c>
      <c r="L10" s="43"/>
      <c r="M10" s="42"/>
    </row>
    <row r="11" spans="2:30" ht="18" customHeight="1">
      <c r="B11" s="44">
        <v>1</v>
      </c>
      <c r="C11" s="45" t="s">
        <v>38</v>
      </c>
      <c r="D11" s="119">
        <f>Prehlad!H50</f>
        <v>0</v>
      </c>
      <c r="E11" s="119">
        <f>Prehlad!I50</f>
        <v>0</v>
      </c>
      <c r="F11" s="120">
        <f>D11+E11</f>
        <v>0</v>
      </c>
      <c r="G11" s="44">
        <v>6</v>
      </c>
      <c r="H11" s="45" t="s">
        <v>117</v>
      </c>
      <c r="I11" s="120">
        <v>0</v>
      </c>
      <c r="J11" s="44">
        <v>11</v>
      </c>
      <c r="K11" s="46" t="s">
        <v>120</v>
      </c>
      <c r="L11" s="47">
        <v>0</v>
      </c>
      <c r="M11" s="120">
        <v>0</v>
      </c>
    </row>
    <row r="12" spans="2:30" ht="18" customHeight="1">
      <c r="B12" s="48">
        <v>2</v>
      </c>
      <c r="C12" s="49" t="s">
        <v>39</v>
      </c>
      <c r="D12" s="121">
        <f>Prehlad!H114</f>
        <v>0</v>
      </c>
      <c r="E12" s="121">
        <f>Prehlad!I114</f>
        <v>0</v>
      </c>
      <c r="F12" s="120">
        <f>D12+E12</f>
        <v>0</v>
      </c>
      <c r="G12" s="48">
        <v>7</v>
      </c>
      <c r="H12" s="49" t="s">
        <v>118</v>
      </c>
      <c r="I12" s="122">
        <v>0</v>
      </c>
      <c r="J12" s="48">
        <v>12</v>
      </c>
      <c r="K12" s="50" t="s">
        <v>121</v>
      </c>
      <c r="L12" s="51">
        <v>0</v>
      </c>
      <c r="M12" s="122">
        <v>0</v>
      </c>
    </row>
    <row r="13" spans="2:30" ht="18" customHeight="1">
      <c r="B13" s="48">
        <v>3</v>
      </c>
      <c r="C13" s="49" t="s">
        <v>40</v>
      </c>
      <c r="D13" s="121"/>
      <c r="E13" s="121"/>
      <c r="F13" s="120">
        <f>D13+E13</f>
        <v>0</v>
      </c>
      <c r="G13" s="48">
        <v>8</v>
      </c>
      <c r="H13" s="49" t="s">
        <v>119</v>
      </c>
      <c r="I13" s="122">
        <v>0</v>
      </c>
      <c r="J13" s="48">
        <v>13</v>
      </c>
      <c r="K13" s="50" t="s">
        <v>122</v>
      </c>
      <c r="L13" s="51">
        <v>0</v>
      </c>
      <c r="M13" s="122">
        <v>0</v>
      </c>
    </row>
    <row r="14" spans="2:30" ht="18" customHeight="1" thickBot="1">
      <c r="B14" s="48">
        <v>4</v>
      </c>
      <c r="C14" s="49" t="s">
        <v>41</v>
      </c>
      <c r="D14" s="121"/>
      <c r="E14" s="121"/>
      <c r="F14" s="123">
        <f>D14+E14</f>
        <v>0</v>
      </c>
      <c r="G14" s="48">
        <v>9</v>
      </c>
      <c r="H14" s="49" t="s">
        <v>2</v>
      </c>
      <c r="I14" s="122">
        <v>0</v>
      </c>
      <c r="J14" s="48">
        <v>14</v>
      </c>
      <c r="K14" s="50" t="s">
        <v>2</v>
      </c>
      <c r="L14" s="51">
        <v>0</v>
      </c>
      <c r="M14" s="122">
        <v>0</v>
      </c>
    </row>
    <row r="15" spans="2:30" ht="18" customHeight="1" thickBot="1">
      <c r="B15" s="52">
        <v>5</v>
      </c>
      <c r="C15" s="53" t="s">
        <v>42</v>
      </c>
      <c r="D15" s="124">
        <f>SUM(D11:D14)</f>
        <v>0</v>
      </c>
      <c r="E15" s="125">
        <f>SUM(E11:E14)</f>
        <v>0</v>
      </c>
      <c r="F15" s="126">
        <f>SUM(F11:F14)</f>
        <v>0</v>
      </c>
      <c r="G15" s="54">
        <v>10</v>
      </c>
      <c r="H15" s="55" t="s">
        <v>43</v>
      </c>
      <c r="I15" s="126">
        <f>SUM(I11:I14)</f>
        <v>0</v>
      </c>
      <c r="J15" s="52">
        <v>15</v>
      </c>
      <c r="K15" s="56"/>
      <c r="L15" s="57" t="s">
        <v>44</v>
      </c>
      <c r="M15" s="126">
        <f>SUM(M11:M14)</f>
        <v>0</v>
      </c>
    </row>
    <row r="16" spans="2:30" ht="18" customHeight="1" thickTop="1">
      <c r="B16" s="58" t="s">
        <v>45</v>
      </c>
      <c r="C16" s="59"/>
      <c r="D16" s="59"/>
      <c r="E16" s="59"/>
      <c r="F16" s="60"/>
      <c r="G16" s="58" t="s">
        <v>46</v>
      </c>
      <c r="H16" s="59"/>
      <c r="I16" s="61"/>
      <c r="J16" s="77" t="s">
        <v>47</v>
      </c>
      <c r="K16" s="41" t="s">
        <v>48</v>
      </c>
      <c r="L16" s="43"/>
      <c r="M16" s="78"/>
    </row>
    <row r="17" spans="2:13" ht="18" customHeight="1">
      <c r="B17" s="62"/>
      <c r="C17" s="63" t="s">
        <v>49</v>
      </c>
      <c r="D17" s="63"/>
      <c r="E17" s="63" t="s">
        <v>50</v>
      </c>
      <c r="F17" s="64"/>
      <c r="G17" s="62"/>
      <c r="H17" s="65"/>
      <c r="I17" s="66"/>
      <c r="J17" s="48">
        <v>16</v>
      </c>
      <c r="K17" s="50" t="s">
        <v>51</v>
      </c>
      <c r="L17" s="67"/>
      <c r="M17" s="122">
        <v>0</v>
      </c>
    </row>
    <row r="18" spans="2:13" ht="18" customHeight="1">
      <c r="B18" s="68"/>
      <c r="C18" s="65" t="s">
        <v>52</v>
      </c>
      <c r="D18" s="65"/>
      <c r="E18" s="65"/>
      <c r="F18" s="69"/>
      <c r="G18" s="68"/>
      <c r="H18" s="65" t="s">
        <v>49</v>
      </c>
      <c r="I18" s="66"/>
      <c r="J18" s="48">
        <v>17</v>
      </c>
      <c r="K18" s="50" t="s">
        <v>123</v>
      </c>
      <c r="L18" s="67"/>
      <c r="M18" s="122">
        <v>0</v>
      </c>
    </row>
    <row r="19" spans="2:13" ht="18" customHeight="1">
      <c r="B19" s="68"/>
      <c r="C19" s="65"/>
      <c r="D19" s="65"/>
      <c r="E19" s="65"/>
      <c r="F19" s="69"/>
      <c r="G19" s="68"/>
      <c r="H19" s="70"/>
      <c r="I19" s="66"/>
      <c r="J19" s="48">
        <v>18</v>
      </c>
      <c r="K19" s="50" t="s">
        <v>124</v>
      </c>
      <c r="L19" s="67"/>
      <c r="M19" s="122">
        <v>0</v>
      </c>
    </row>
    <row r="20" spans="2:13" ht="18" customHeight="1" thickBot="1">
      <c r="B20" s="68"/>
      <c r="C20" s="65"/>
      <c r="D20" s="65"/>
      <c r="E20" s="65"/>
      <c r="F20" s="69"/>
      <c r="G20" s="68"/>
      <c r="H20" s="63" t="s">
        <v>50</v>
      </c>
      <c r="I20" s="66"/>
      <c r="J20" s="48">
        <v>19</v>
      </c>
      <c r="K20" s="50" t="s">
        <v>2</v>
      </c>
      <c r="L20" s="67"/>
      <c r="M20" s="122">
        <v>0</v>
      </c>
    </row>
    <row r="21" spans="2:13" ht="18" customHeight="1" thickBot="1">
      <c r="B21" s="62"/>
      <c r="C21" s="65"/>
      <c r="D21" s="65"/>
      <c r="E21" s="65"/>
      <c r="F21" s="65"/>
      <c r="G21" s="62"/>
      <c r="H21" s="65" t="s">
        <v>52</v>
      </c>
      <c r="I21" s="66"/>
      <c r="J21" s="52">
        <v>20</v>
      </c>
      <c r="K21" s="56"/>
      <c r="L21" s="57" t="s">
        <v>53</v>
      </c>
      <c r="M21" s="126">
        <f>SUM(M17:M20)</f>
        <v>0</v>
      </c>
    </row>
    <row r="22" spans="2:13" ht="18" customHeight="1" thickTop="1">
      <c r="B22" s="58" t="s">
        <v>54</v>
      </c>
      <c r="C22" s="59"/>
      <c r="D22" s="59"/>
      <c r="E22" s="59"/>
      <c r="F22" s="60"/>
      <c r="G22" s="62"/>
      <c r="H22" s="65"/>
      <c r="I22" s="66"/>
      <c r="J22" s="77" t="s">
        <v>55</v>
      </c>
      <c r="K22" s="41" t="s">
        <v>56</v>
      </c>
      <c r="L22" s="43"/>
      <c r="M22" s="78"/>
    </row>
    <row r="23" spans="2:13" ht="18" customHeight="1">
      <c r="B23" s="62"/>
      <c r="C23" s="63" t="s">
        <v>49</v>
      </c>
      <c r="D23" s="63"/>
      <c r="E23" s="63" t="s">
        <v>50</v>
      </c>
      <c r="F23" s="64"/>
      <c r="G23" s="62"/>
      <c r="H23" s="65"/>
      <c r="I23" s="66"/>
      <c r="J23" s="44">
        <v>21</v>
      </c>
      <c r="K23" s="46"/>
      <c r="L23" s="71" t="s">
        <v>57</v>
      </c>
      <c r="M23" s="120">
        <f>ROUND(F15,2)+I15+M15+M21</f>
        <v>0</v>
      </c>
    </row>
    <row r="24" spans="2:13" ht="18" customHeight="1">
      <c r="B24" s="68"/>
      <c r="C24" s="65" t="s">
        <v>52</v>
      </c>
      <c r="D24" s="65"/>
      <c r="E24" s="65"/>
      <c r="F24" s="69"/>
      <c r="G24" s="62"/>
      <c r="H24" s="65"/>
      <c r="I24" s="66"/>
      <c r="J24" s="48">
        <v>22</v>
      </c>
      <c r="K24" s="50" t="s">
        <v>125</v>
      </c>
      <c r="L24" s="127">
        <f>M23-L25</f>
        <v>0</v>
      </c>
      <c r="M24" s="122">
        <f>ROUND((L24*20)/100,2)</f>
        <v>0</v>
      </c>
    </row>
    <row r="25" spans="2:13" ht="18" customHeight="1" thickBot="1">
      <c r="B25" s="68"/>
      <c r="C25" s="65"/>
      <c r="D25" s="65"/>
      <c r="E25" s="65"/>
      <c r="F25" s="69"/>
      <c r="G25" s="62"/>
      <c r="H25" s="65"/>
      <c r="I25" s="66"/>
      <c r="J25" s="48">
        <v>23</v>
      </c>
      <c r="K25" s="50" t="s">
        <v>126</v>
      </c>
      <c r="L25" s="127">
        <f>SUMIF(Prehlad!O11:O9998,0,Prehlad!J11:J9998)</f>
        <v>0</v>
      </c>
      <c r="M25" s="122">
        <f>ROUND((L25*0)/100,1)</f>
        <v>0</v>
      </c>
    </row>
    <row r="26" spans="2:13" ht="18" customHeight="1" thickBot="1">
      <c r="B26" s="68"/>
      <c r="C26" s="65"/>
      <c r="D26" s="65"/>
      <c r="E26" s="65"/>
      <c r="F26" s="69"/>
      <c r="G26" s="62"/>
      <c r="H26" s="65"/>
      <c r="I26" s="66"/>
      <c r="J26" s="52">
        <v>24</v>
      </c>
      <c r="K26" s="56"/>
      <c r="L26" s="57" t="s">
        <v>58</v>
      </c>
      <c r="M26" s="126">
        <f>M23+M24+M25</f>
        <v>0</v>
      </c>
    </row>
    <row r="27" spans="2:13" ht="17.100000000000001" customHeight="1" thickTop="1" thickBot="1">
      <c r="B27" s="72"/>
      <c r="C27" s="73"/>
      <c r="D27" s="73"/>
      <c r="E27" s="73"/>
      <c r="F27" s="73"/>
      <c r="G27" s="72"/>
      <c r="H27" s="73"/>
      <c r="I27" s="74"/>
      <c r="J27" s="79" t="s">
        <v>59</v>
      </c>
      <c r="K27" s="80" t="s">
        <v>127</v>
      </c>
      <c r="L27" s="37"/>
      <c r="M27" s="81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workbookViewId="0">
      <pane ySplit="10" topLeftCell="A11" activePane="bottomLeft" state="frozen"/>
      <selection pane="bottomLeft" activeCell="E3" sqref="E3"/>
    </sheetView>
  </sheetViews>
  <sheetFormatPr defaultRowHeight="12.75"/>
  <cols>
    <col min="1" max="1" width="45.85546875" style="1" customWidth="1"/>
    <col min="2" max="2" width="14.28515625" style="6" customWidth="1"/>
    <col min="3" max="3" width="13.5703125" style="6" customWidth="1"/>
    <col min="4" max="4" width="11.5703125" style="6" customWidth="1"/>
    <col min="5" max="5" width="12.140625" style="7" customWidth="1"/>
    <col min="6" max="6" width="10.1406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23" t="s">
        <v>105</v>
      </c>
      <c r="C1" s="1"/>
      <c r="E1" s="23" t="s">
        <v>106</v>
      </c>
      <c r="F1" s="1"/>
      <c r="G1" s="1"/>
      <c r="Z1" s="75" t="s">
        <v>4</v>
      </c>
      <c r="AA1" s="75" t="s">
        <v>5</v>
      </c>
      <c r="AB1" s="75" t="s">
        <v>6</v>
      </c>
      <c r="AC1" s="75" t="s">
        <v>7</v>
      </c>
      <c r="AD1" s="75" t="s">
        <v>8</v>
      </c>
    </row>
    <row r="2" spans="1:30">
      <c r="A2" s="23" t="s">
        <v>60</v>
      </c>
      <c r="C2" s="1"/>
      <c r="E2" s="23" t="s">
        <v>107</v>
      </c>
      <c r="F2" s="1"/>
      <c r="G2" s="1"/>
      <c r="Z2" s="75" t="s">
        <v>11</v>
      </c>
      <c r="AA2" s="100" t="s">
        <v>61</v>
      </c>
      <c r="AB2" s="100" t="s">
        <v>13</v>
      </c>
      <c r="AC2" s="100"/>
      <c r="AD2" s="101"/>
    </row>
    <row r="3" spans="1:30">
      <c r="A3" s="23" t="s">
        <v>62</v>
      </c>
      <c r="C3" s="1"/>
      <c r="E3" s="23" t="s">
        <v>341</v>
      </c>
      <c r="F3" s="1"/>
      <c r="G3" s="1"/>
      <c r="Z3" s="75" t="s">
        <v>15</v>
      </c>
      <c r="AA3" s="100" t="s">
        <v>63</v>
      </c>
      <c r="AB3" s="100" t="s">
        <v>13</v>
      </c>
      <c r="AC3" s="100" t="s">
        <v>17</v>
      </c>
      <c r="AD3" s="101" t="s">
        <v>18</v>
      </c>
    </row>
    <row r="4" spans="1:30">
      <c r="B4" s="1"/>
      <c r="C4" s="1"/>
      <c r="D4" s="1"/>
      <c r="E4" s="1"/>
      <c r="F4" s="1"/>
      <c r="G4" s="1"/>
      <c r="Z4" s="75" t="s">
        <v>21</v>
      </c>
      <c r="AA4" s="100" t="s">
        <v>64</v>
      </c>
      <c r="AB4" s="100" t="s">
        <v>13</v>
      </c>
      <c r="AC4" s="100"/>
      <c r="AD4" s="101"/>
    </row>
    <row r="5" spans="1:30">
      <c r="A5" s="23" t="s">
        <v>108</v>
      </c>
      <c r="B5" s="1"/>
      <c r="C5" s="1"/>
      <c r="D5" s="1"/>
      <c r="E5" s="1"/>
      <c r="F5" s="1"/>
      <c r="G5" s="1"/>
      <c r="Z5" s="75" t="s">
        <v>26</v>
      </c>
      <c r="AA5" s="100" t="s">
        <v>63</v>
      </c>
      <c r="AB5" s="100" t="s">
        <v>13</v>
      </c>
      <c r="AC5" s="100" t="s">
        <v>17</v>
      </c>
      <c r="AD5" s="101" t="s">
        <v>18</v>
      </c>
    </row>
    <row r="6" spans="1:30">
      <c r="A6" s="23" t="s">
        <v>109</v>
      </c>
      <c r="B6" s="1"/>
      <c r="C6" s="1"/>
      <c r="D6" s="1"/>
      <c r="E6" s="1"/>
      <c r="F6" s="1"/>
      <c r="G6" s="1"/>
    </row>
    <row r="7" spans="1:30">
      <c r="A7" s="23" t="s">
        <v>340</v>
      </c>
      <c r="B7" s="1"/>
      <c r="C7" s="1"/>
      <c r="D7" s="1"/>
      <c r="E7" s="1"/>
      <c r="F7" s="1"/>
      <c r="G7" s="1"/>
    </row>
    <row r="8" spans="1:30" ht="14.25" thickBot="1">
      <c r="A8" s="1" t="s">
        <v>338</v>
      </c>
      <c r="B8" s="4" t="str">
        <f>CONCATENATE(AA2," ",AB2," ",AC2," ",AD2)</f>
        <v xml:space="preserve">Rekapitulácia rozpočtu v EUR  </v>
      </c>
      <c r="G8" s="1"/>
    </row>
    <row r="9" spans="1:30" ht="13.5" thickTop="1">
      <c r="A9" s="9" t="s">
        <v>65</v>
      </c>
      <c r="B9" s="10" t="s">
        <v>66</v>
      </c>
      <c r="C9" s="10" t="s">
        <v>67</v>
      </c>
      <c r="D9" s="10" t="s">
        <v>68</v>
      </c>
      <c r="E9" s="20" t="s">
        <v>69</v>
      </c>
      <c r="F9" s="21" t="s">
        <v>70</v>
      </c>
      <c r="G9" s="1"/>
    </row>
    <row r="10" spans="1:30" ht="13.5" thickBot="1">
      <c r="A10" s="15"/>
      <c r="B10" s="16" t="s">
        <v>71</v>
      </c>
      <c r="C10" s="16" t="s">
        <v>32</v>
      </c>
      <c r="D10" s="16"/>
      <c r="E10" s="16" t="s">
        <v>68</v>
      </c>
      <c r="F10" s="22" t="s">
        <v>68</v>
      </c>
      <c r="G10" s="103" t="s">
        <v>72</v>
      </c>
    </row>
    <row r="11" spans="1:30" ht="13.5" thickTop="1"/>
    <row r="12" spans="1:30">
      <c r="A12" s="1" t="s">
        <v>129</v>
      </c>
      <c r="B12" s="6">
        <f>Prehlad!H23</f>
        <v>0</v>
      </c>
      <c r="C12" s="6">
        <f>Prehlad!I23</f>
        <v>0</v>
      </c>
      <c r="D12" s="6">
        <f>Prehlad!J23</f>
        <v>0</v>
      </c>
      <c r="E12" s="7">
        <f>Prehlad!L23</f>
        <v>3.9652438400000003</v>
      </c>
      <c r="F12" s="5">
        <f>Prehlad!N23</f>
        <v>0</v>
      </c>
      <c r="G12" s="5">
        <f>Prehlad!W23</f>
        <v>90.537000000000006</v>
      </c>
    </row>
    <row r="13" spans="1:30">
      <c r="A13" s="1" t="s">
        <v>157</v>
      </c>
      <c r="B13" s="6">
        <f>Prehlad!H48</f>
        <v>0</v>
      </c>
      <c r="C13" s="6">
        <f>Prehlad!I48</f>
        <v>0</v>
      </c>
      <c r="D13" s="6">
        <f>Prehlad!J48</f>
        <v>0</v>
      </c>
      <c r="E13" s="7">
        <f>Prehlad!L48</f>
        <v>1.6134899999999997E-2</v>
      </c>
      <c r="F13" s="5">
        <f>Prehlad!N48</f>
        <v>4.5205560000000009</v>
      </c>
      <c r="G13" s="5">
        <f>Prehlad!W48</f>
        <v>72.762</v>
      </c>
    </row>
    <row r="14" spans="1:30">
      <c r="A14" s="1" t="s">
        <v>220</v>
      </c>
      <c r="B14" s="6">
        <f>Prehlad!H50</f>
        <v>0</v>
      </c>
      <c r="C14" s="6">
        <f>Prehlad!I50</f>
        <v>0</v>
      </c>
      <c r="D14" s="6">
        <f>Prehlad!J50</f>
        <v>0</v>
      </c>
      <c r="E14" s="7">
        <f>Prehlad!L50</f>
        <v>3.9813787400000002</v>
      </c>
      <c r="F14" s="5">
        <f>Prehlad!N50</f>
        <v>4.5205560000000009</v>
      </c>
      <c r="G14" s="5">
        <f>Prehlad!W50</f>
        <v>163.29900000000001</v>
      </c>
    </row>
    <row r="16" spans="1:30">
      <c r="A16" s="1" t="s">
        <v>222</v>
      </c>
      <c r="B16" s="6">
        <f>Prehlad!H58</f>
        <v>0</v>
      </c>
      <c r="C16" s="6">
        <f>Prehlad!I58</f>
        <v>0</v>
      </c>
      <c r="D16" s="6">
        <f>Prehlad!J58</f>
        <v>0</v>
      </c>
      <c r="E16" s="7">
        <f>Prehlad!L58</f>
        <v>0.15541859999999999</v>
      </c>
      <c r="F16" s="5">
        <f>Prehlad!N58</f>
        <v>0</v>
      </c>
      <c r="G16" s="5">
        <f>Prehlad!W58</f>
        <v>8.2870000000000008</v>
      </c>
    </row>
    <row r="17" spans="1:7">
      <c r="A17" s="1" t="s">
        <v>235</v>
      </c>
      <c r="B17" s="6">
        <f>Prehlad!H67</f>
        <v>0</v>
      </c>
      <c r="C17" s="6">
        <f>Prehlad!I67</f>
        <v>0</v>
      </c>
      <c r="D17" s="6">
        <f>Prehlad!J67</f>
        <v>0</v>
      </c>
      <c r="E17" s="7">
        <f>Prehlad!L67</f>
        <v>0.14451522</v>
      </c>
      <c r="F17" s="5">
        <f>Prehlad!N67</f>
        <v>0</v>
      </c>
      <c r="G17" s="5">
        <f>Prehlad!W67</f>
        <v>4.7789999999999999</v>
      </c>
    </row>
    <row r="18" spans="1:7">
      <c r="A18" s="1" t="s">
        <v>251</v>
      </c>
      <c r="B18" s="6">
        <f>Prehlad!H76</f>
        <v>0</v>
      </c>
      <c r="C18" s="6">
        <f>Prehlad!I76</f>
        <v>0</v>
      </c>
      <c r="D18" s="6">
        <f>Prehlad!J76</f>
        <v>0</v>
      </c>
      <c r="E18" s="7">
        <f>Prehlad!L76</f>
        <v>1.38E-2</v>
      </c>
      <c r="F18" s="5">
        <f>Prehlad!N76</f>
        <v>0</v>
      </c>
      <c r="G18" s="5">
        <f>Prehlad!W76</f>
        <v>5.6440000000000001</v>
      </c>
    </row>
    <row r="19" spans="1:7">
      <c r="A19" s="1" t="s">
        <v>272</v>
      </c>
      <c r="B19" s="6">
        <f>Prehlad!H87</f>
        <v>0</v>
      </c>
      <c r="C19" s="6">
        <f>Prehlad!I87</f>
        <v>0</v>
      </c>
      <c r="D19" s="6">
        <f>Prehlad!J87</f>
        <v>0</v>
      </c>
      <c r="E19" s="7">
        <f>Prehlad!L87</f>
        <v>1.5384734</v>
      </c>
      <c r="F19" s="5">
        <f>Prehlad!N87</f>
        <v>0</v>
      </c>
      <c r="G19" s="5">
        <f>Prehlad!W87</f>
        <v>30.04</v>
      </c>
    </row>
    <row r="20" spans="1:7">
      <c r="A20" s="1" t="s">
        <v>294</v>
      </c>
      <c r="B20" s="6">
        <f>Prehlad!H96</f>
        <v>0</v>
      </c>
      <c r="C20" s="6">
        <f>Prehlad!I96</f>
        <v>0</v>
      </c>
      <c r="D20" s="6">
        <f>Prehlad!J96</f>
        <v>0</v>
      </c>
      <c r="E20" s="7">
        <f>Prehlad!L96</f>
        <v>1.3864557200000001</v>
      </c>
      <c r="F20" s="5">
        <f>Prehlad!N96</f>
        <v>0</v>
      </c>
      <c r="G20" s="5">
        <f>Prehlad!W96</f>
        <v>74.094999999999999</v>
      </c>
    </row>
    <row r="21" spans="1:7">
      <c r="A21" s="1" t="s">
        <v>305</v>
      </c>
      <c r="B21" s="6">
        <f>Prehlad!H103</f>
        <v>0</v>
      </c>
      <c r="C21" s="6">
        <f>Prehlad!I103</f>
        <v>0</v>
      </c>
      <c r="D21" s="6">
        <f>Prehlad!J103</f>
        <v>0</v>
      </c>
      <c r="E21" s="7">
        <f>Prehlad!L103</f>
        <v>8.8031999999999997E-4</v>
      </c>
      <c r="F21" s="5">
        <f>Prehlad!N103</f>
        <v>0</v>
      </c>
      <c r="G21" s="5">
        <f>Prehlad!W103</f>
        <v>1.7909999999999999</v>
      </c>
    </row>
    <row r="22" spans="1:7">
      <c r="A22" s="1" t="s">
        <v>319</v>
      </c>
      <c r="B22" s="6">
        <f>Prehlad!H112</f>
        <v>0</v>
      </c>
      <c r="C22" s="6">
        <f>Prehlad!I112</f>
        <v>0</v>
      </c>
      <c r="D22" s="6">
        <f>Prehlad!J112</f>
        <v>0</v>
      </c>
      <c r="E22" s="7">
        <f>Prehlad!L112</f>
        <v>5.6671529999999998E-2</v>
      </c>
      <c r="F22" s="5">
        <f>Prehlad!N112</f>
        <v>0</v>
      </c>
      <c r="G22" s="5">
        <f>Prehlad!W112</f>
        <v>26.686</v>
      </c>
    </row>
    <row r="23" spans="1:7">
      <c r="A23" s="1" t="s">
        <v>336</v>
      </c>
      <c r="B23" s="6">
        <f>Prehlad!H114</f>
        <v>0</v>
      </c>
      <c r="C23" s="6">
        <f>Prehlad!I114</f>
        <v>0</v>
      </c>
      <c r="D23" s="6">
        <f>Prehlad!J114</f>
        <v>0</v>
      </c>
      <c r="E23" s="7">
        <f>Prehlad!L114</f>
        <v>3.2962147900000001</v>
      </c>
      <c r="F23" s="5">
        <f>Prehlad!N114</f>
        <v>0</v>
      </c>
      <c r="G23" s="5">
        <f>Prehlad!W114</f>
        <v>151.322</v>
      </c>
    </row>
    <row r="26" spans="1:7">
      <c r="A26" s="1" t="s">
        <v>337</v>
      </c>
      <c r="B26" s="6">
        <f>Prehlad!H116</f>
        <v>0</v>
      </c>
      <c r="C26" s="6">
        <f>Prehlad!I116</f>
        <v>0</v>
      </c>
      <c r="D26" s="6">
        <f>Prehlad!J116</f>
        <v>0</v>
      </c>
      <c r="E26" s="7">
        <f>Prehlad!L116</f>
        <v>7.2775935300000008</v>
      </c>
      <c r="F26" s="5">
        <f>Prehlad!N116</f>
        <v>4.5205560000000009</v>
      </c>
      <c r="G26" s="5">
        <f>Prehlad!W116</f>
        <v>314.62099999999998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6"/>
  <sheetViews>
    <sheetView showGridLines="0" tabSelected="1" workbookViewId="0">
      <pane ySplit="10" topLeftCell="A11" activePane="bottomLeft" state="frozen"/>
      <selection pane="bottomLeft" activeCell="AJ79" sqref="AJ79"/>
    </sheetView>
  </sheetViews>
  <sheetFormatPr defaultRowHeight="12.75"/>
  <cols>
    <col min="1" max="1" width="4.7109375" style="110" customWidth="1"/>
    <col min="2" max="2" width="5.28515625" style="111" customWidth="1"/>
    <col min="3" max="3" width="8.42578125" style="112" customWidth="1"/>
    <col min="4" max="4" width="54.140625" style="118" customWidth="1"/>
    <col min="5" max="5" width="11.28515625" style="114" customWidth="1"/>
    <col min="6" max="6" width="5.85546875" style="113" customWidth="1"/>
    <col min="7" max="7" width="9.7109375" style="115" customWidth="1"/>
    <col min="8" max="9" width="11.28515625" style="115" customWidth="1"/>
    <col min="10" max="10" width="8.28515625" style="115" customWidth="1"/>
    <col min="11" max="11" width="7.42578125" style="116" customWidth="1"/>
    <col min="12" max="12" width="8.28515625" style="116" customWidth="1"/>
    <col min="13" max="13" width="7.140625" style="114" customWidth="1"/>
    <col min="14" max="14" width="7" style="114" customWidth="1"/>
    <col min="15" max="15" width="3.5703125" style="113" customWidth="1"/>
    <col min="16" max="16" width="12.7109375" style="113" hidden="1" customWidth="1"/>
    <col min="17" max="19" width="11.28515625" style="114" hidden="1" customWidth="1"/>
    <col min="20" max="20" width="10.5703125" style="117" hidden="1" customWidth="1"/>
    <col min="21" max="21" width="10.28515625" style="117" hidden="1" customWidth="1"/>
    <col min="22" max="22" width="5.7109375" style="117" hidden="1" customWidth="1"/>
    <col min="23" max="23" width="0" style="114" hidden="1" customWidth="1"/>
    <col min="24" max="25" width="0" style="113" hidden="1" customWidth="1"/>
    <col min="26" max="26" width="7.5703125" style="112" hidden="1" customWidth="1"/>
    <col min="27" max="27" width="24.85546875" style="112" hidden="1" customWidth="1"/>
    <col min="28" max="28" width="4.28515625" style="113" hidden="1" customWidth="1"/>
    <col min="29" max="29" width="8.28515625" style="113" hidden="1" customWidth="1"/>
    <col min="30" max="30" width="8.7109375" style="113" hidden="1" customWidth="1"/>
    <col min="31" max="34" width="9.140625" style="113"/>
    <col min="35" max="16384" width="9.140625" style="1"/>
  </cols>
  <sheetData>
    <row r="1" spans="1:34">
      <c r="A1" s="23" t="s">
        <v>105</v>
      </c>
      <c r="B1" s="1"/>
      <c r="C1" s="1"/>
      <c r="D1" s="1"/>
      <c r="E1" s="1"/>
      <c r="F1" s="1"/>
      <c r="G1" s="6"/>
      <c r="H1" s="1"/>
      <c r="I1" s="23" t="s">
        <v>106</v>
      </c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9" t="s">
        <v>4</v>
      </c>
      <c r="AA1" s="109" t="s">
        <v>5</v>
      </c>
      <c r="AB1" s="75" t="s">
        <v>6</v>
      </c>
      <c r="AC1" s="75" t="s">
        <v>7</v>
      </c>
      <c r="AD1" s="75" t="s">
        <v>8</v>
      </c>
      <c r="AE1" s="1"/>
      <c r="AF1" s="1"/>
      <c r="AG1" s="1"/>
      <c r="AH1" s="1"/>
    </row>
    <row r="2" spans="1:34">
      <c r="A2" s="23" t="s">
        <v>60</v>
      </c>
      <c r="B2" s="1"/>
      <c r="C2" s="1"/>
      <c r="D2" s="1"/>
      <c r="E2" s="1"/>
      <c r="F2" s="1"/>
      <c r="G2" s="6"/>
      <c r="H2" s="8"/>
      <c r="I2" s="23" t="s">
        <v>107</v>
      </c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9" t="s">
        <v>11</v>
      </c>
      <c r="AA2" s="101" t="s">
        <v>73</v>
      </c>
      <c r="AB2" s="100" t="s">
        <v>13</v>
      </c>
      <c r="AC2" s="100"/>
      <c r="AD2" s="101"/>
      <c r="AE2" s="1"/>
      <c r="AF2" s="1"/>
      <c r="AG2" s="1"/>
      <c r="AH2" s="1"/>
    </row>
    <row r="3" spans="1:34">
      <c r="A3" s="23" t="s">
        <v>62</v>
      </c>
      <c r="B3" s="1"/>
      <c r="C3" s="1"/>
      <c r="D3" s="1"/>
      <c r="E3" s="1"/>
      <c r="F3" s="1"/>
      <c r="G3" s="6"/>
      <c r="H3" s="1"/>
      <c r="I3" s="23" t="s">
        <v>341</v>
      </c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9" t="s">
        <v>15</v>
      </c>
      <c r="AA3" s="101" t="s">
        <v>74</v>
      </c>
      <c r="AB3" s="100" t="s">
        <v>13</v>
      </c>
      <c r="AC3" s="100" t="s">
        <v>17</v>
      </c>
      <c r="AD3" s="101" t="s">
        <v>18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9" t="s">
        <v>21</v>
      </c>
      <c r="AA4" s="101" t="s">
        <v>75</v>
      </c>
      <c r="AB4" s="100" t="s">
        <v>13</v>
      </c>
      <c r="AC4" s="100"/>
      <c r="AD4" s="101"/>
      <c r="AE4" s="1"/>
      <c r="AF4" s="1"/>
      <c r="AG4" s="1"/>
      <c r="AH4" s="1"/>
    </row>
    <row r="5" spans="1:34">
      <c r="A5" s="23" t="s">
        <v>108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9" t="s">
        <v>26</v>
      </c>
      <c r="AA5" s="101" t="s">
        <v>74</v>
      </c>
      <c r="AB5" s="100" t="s">
        <v>13</v>
      </c>
      <c r="AC5" s="100" t="s">
        <v>17</v>
      </c>
      <c r="AD5" s="101" t="s">
        <v>18</v>
      </c>
      <c r="AE5" s="1"/>
      <c r="AF5" s="1"/>
      <c r="AG5" s="1"/>
      <c r="AH5" s="1"/>
    </row>
    <row r="6" spans="1:34">
      <c r="A6" s="23" t="s">
        <v>109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8"/>
      <c r="AA6" s="8"/>
      <c r="AB6" s="1"/>
      <c r="AC6" s="1"/>
      <c r="AD6" s="1"/>
      <c r="AE6" s="1"/>
      <c r="AF6" s="1"/>
      <c r="AG6" s="1"/>
      <c r="AH6" s="1"/>
    </row>
    <row r="7" spans="1:34">
      <c r="A7" s="23" t="s">
        <v>340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8"/>
      <c r="AA7" s="8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338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8"/>
      <c r="AA8" s="8"/>
      <c r="AB8" s="1"/>
      <c r="AC8" s="1"/>
      <c r="AD8" s="1"/>
      <c r="AE8" s="1"/>
      <c r="AF8" s="1"/>
      <c r="AG8" s="1"/>
      <c r="AH8" s="1"/>
    </row>
    <row r="9" spans="1:34" ht="13.5" thickTop="1">
      <c r="A9" s="9" t="s">
        <v>76</v>
      </c>
      <c r="B9" s="10" t="s">
        <v>77</v>
      </c>
      <c r="C9" s="10" t="s">
        <v>78</v>
      </c>
      <c r="D9" s="10" t="s">
        <v>79</v>
      </c>
      <c r="E9" s="10" t="s">
        <v>80</v>
      </c>
      <c r="F9" s="10" t="s">
        <v>81</v>
      </c>
      <c r="G9" s="10" t="s">
        <v>82</v>
      </c>
      <c r="H9" s="10" t="s">
        <v>66</v>
      </c>
      <c r="I9" s="10" t="s">
        <v>67</v>
      </c>
      <c r="J9" s="10" t="s">
        <v>68</v>
      </c>
      <c r="K9" s="11" t="s">
        <v>69</v>
      </c>
      <c r="L9" s="12"/>
      <c r="M9" s="13" t="s">
        <v>70</v>
      </c>
      <c r="N9" s="12"/>
      <c r="O9" s="14" t="s">
        <v>3</v>
      </c>
      <c r="P9" s="96" t="s">
        <v>83</v>
      </c>
      <c r="Q9" s="97" t="s">
        <v>80</v>
      </c>
      <c r="R9" s="97" t="s">
        <v>80</v>
      </c>
      <c r="S9" s="94" t="s">
        <v>80</v>
      </c>
      <c r="T9" s="102" t="s">
        <v>84</v>
      </c>
      <c r="U9" s="102" t="s">
        <v>85</v>
      </c>
      <c r="V9" s="102" t="s">
        <v>86</v>
      </c>
      <c r="W9" s="103" t="s">
        <v>72</v>
      </c>
      <c r="X9" s="103" t="s">
        <v>87</v>
      </c>
      <c r="Y9" s="103" t="s">
        <v>88</v>
      </c>
      <c r="Z9" s="108" t="s">
        <v>89</v>
      </c>
      <c r="AA9" s="108" t="s">
        <v>90</v>
      </c>
      <c r="AB9" s="1"/>
      <c r="AC9" s="1"/>
      <c r="AD9" s="1"/>
      <c r="AE9" s="1"/>
      <c r="AF9" s="1"/>
      <c r="AG9" s="1"/>
      <c r="AH9" s="1"/>
    </row>
    <row r="10" spans="1:34" ht="13.5" thickBot="1">
      <c r="A10" s="15" t="s">
        <v>91</v>
      </c>
      <c r="B10" s="16" t="s">
        <v>92</v>
      </c>
      <c r="C10" s="17"/>
      <c r="D10" s="16" t="s">
        <v>93</v>
      </c>
      <c r="E10" s="16" t="s">
        <v>94</v>
      </c>
      <c r="F10" s="16" t="s">
        <v>95</v>
      </c>
      <c r="G10" s="16" t="s">
        <v>96</v>
      </c>
      <c r="H10" s="16" t="s">
        <v>71</v>
      </c>
      <c r="I10" s="16" t="s">
        <v>32</v>
      </c>
      <c r="J10" s="16"/>
      <c r="K10" s="16" t="s">
        <v>82</v>
      </c>
      <c r="L10" s="16" t="s">
        <v>68</v>
      </c>
      <c r="M10" s="18" t="s">
        <v>82</v>
      </c>
      <c r="N10" s="16" t="s">
        <v>68</v>
      </c>
      <c r="O10" s="19" t="s">
        <v>97</v>
      </c>
      <c r="P10" s="98"/>
      <c r="Q10" s="99" t="s">
        <v>98</v>
      </c>
      <c r="R10" s="99" t="s">
        <v>99</v>
      </c>
      <c r="S10" s="95" t="s">
        <v>100</v>
      </c>
      <c r="T10" s="102" t="s">
        <v>101</v>
      </c>
      <c r="U10" s="102" t="s">
        <v>102</v>
      </c>
      <c r="V10" s="102" t="s">
        <v>103</v>
      </c>
      <c r="W10" s="5"/>
      <c r="X10" s="1"/>
      <c r="Y10" s="1"/>
      <c r="Z10" s="108" t="s">
        <v>104</v>
      </c>
      <c r="AA10" s="108" t="s">
        <v>91</v>
      </c>
      <c r="AB10" s="1"/>
      <c r="AC10" s="1"/>
      <c r="AD10" s="1"/>
      <c r="AE10" s="1"/>
      <c r="AF10" s="1"/>
      <c r="AG10" s="1"/>
      <c r="AH10" s="1"/>
    </row>
    <row r="11" spans="1:34" ht="13.5" thickTop="1"/>
    <row r="12" spans="1:34">
      <c r="B12" s="128" t="s">
        <v>128</v>
      </c>
    </row>
    <row r="13" spans="1:34">
      <c r="B13" s="112" t="s">
        <v>129</v>
      </c>
    </row>
    <row r="14" spans="1:34">
      <c r="A14" s="110">
        <v>1</v>
      </c>
      <c r="B14" s="111" t="s">
        <v>130</v>
      </c>
      <c r="C14" s="112" t="s">
        <v>131</v>
      </c>
      <c r="D14" s="118" t="s">
        <v>132</v>
      </c>
      <c r="E14" s="114">
        <v>38.49</v>
      </c>
      <c r="F14" s="113" t="s">
        <v>133</v>
      </c>
      <c r="H14" s="115">
        <f>ROUND(E14*G14, 2)</f>
        <v>0</v>
      </c>
      <c r="J14" s="115">
        <f>ROUND(E14*G14, 2)</f>
        <v>0</v>
      </c>
      <c r="K14" s="116">
        <v>6.4599999999999996E-3</v>
      </c>
      <c r="L14" s="116">
        <f>E14*K14</f>
        <v>0.24864539999999999</v>
      </c>
      <c r="O14" s="113">
        <v>20</v>
      </c>
      <c r="P14" s="113" t="s">
        <v>134</v>
      </c>
      <c r="V14" s="117" t="s">
        <v>55</v>
      </c>
      <c r="W14" s="114">
        <v>6.3890000000000002</v>
      </c>
      <c r="Z14" s="112" t="s">
        <v>135</v>
      </c>
      <c r="AA14" s="112" t="s">
        <v>136</v>
      </c>
    </row>
    <row r="15" spans="1:34">
      <c r="A15" s="110">
        <v>2</v>
      </c>
      <c r="B15" s="111" t="s">
        <v>130</v>
      </c>
      <c r="C15" s="112" t="s">
        <v>137</v>
      </c>
      <c r="D15" s="118" t="s">
        <v>138</v>
      </c>
      <c r="E15" s="114">
        <v>10</v>
      </c>
      <c r="F15" s="113" t="s">
        <v>139</v>
      </c>
      <c r="H15" s="115">
        <f>ROUND(E15*G15, 2)</f>
        <v>0</v>
      </c>
      <c r="J15" s="115">
        <f>ROUND(E15*G15, 2)</f>
        <v>0</v>
      </c>
      <c r="K15" s="116">
        <v>4.5440000000000001E-2</v>
      </c>
      <c r="L15" s="116">
        <f>E15*K15</f>
        <v>0.45440000000000003</v>
      </c>
      <c r="O15" s="113">
        <v>20</v>
      </c>
      <c r="P15" s="113" t="s">
        <v>134</v>
      </c>
      <c r="V15" s="117" t="s">
        <v>55</v>
      </c>
      <c r="W15" s="114">
        <v>7.47</v>
      </c>
      <c r="Z15" s="112" t="s">
        <v>135</v>
      </c>
      <c r="AA15" s="112" t="s">
        <v>140</v>
      </c>
    </row>
    <row r="16" spans="1:34">
      <c r="A16" s="110">
        <v>3</v>
      </c>
      <c r="B16" s="111" t="s">
        <v>130</v>
      </c>
      <c r="C16" s="112" t="s">
        <v>141</v>
      </c>
      <c r="D16" s="118" t="s">
        <v>142</v>
      </c>
      <c r="E16" s="114">
        <v>63.762</v>
      </c>
      <c r="F16" s="113" t="s">
        <v>133</v>
      </c>
      <c r="H16" s="115">
        <f>ROUND(E16*G16, 2)</f>
        <v>0</v>
      </c>
      <c r="J16" s="115">
        <f>ROUND(E16*G16, 2)</f>
        <v>0</v>
      </c>
      <c r="K16" s="116">
        <v>1.695E-2</v>
      </c>
      <c r="L16" s="116">
        <f>E16*K16</f>
        <v>1.0807659000000001</v>
      </c>
      <c r="O16" s="113">
        <v>20</v>
      </c>
      <c r="P16" s="113" t="s">
        <v>134</v>
      </c>
      <c r="V16" s="117" t="s">
        <v>55</v>
      </c>
      <c r="W16" s="114">
        <v>18.108000000000001</v>
      </c>
      <c r="Z16" s="112" t="s">
        <v>135</v>
      </c>
      <c r="AA16" s="112" t="s">
        <v>143</v>
      </c>
    </row>
    <row r="17" spans="1:27" ht="25.5">
      <c r="D17" s="118" t="s">
        <v>144</v>
      </c>
      <c r="V17" s="117" t="s">
        <v>0</v>
      </c>
    </row>
    <row r="18" spans="1:27">
      <c r="D18" s="118" t="s">
        <v>145</v>
      </c>
      <c r="V18" s="117" t="s">
        <v>0</v>
      </c>
    </row>
    <row r="19" spans="1:27">
      <c r="D19" s="118" t="s">
        <v>146</v>
      </c>
      <c r="V19" s="117" t="s">
        <v>0</v>
      </c>
    </row>
    <row r="20" spans="1:27">
      <c r="A20" s="110">
        <v>4</v>
      </c>
      <c r="B20" s="111" t="s">
        <v>147</v>
      </c>
      <c r="C20" s="112" t="s">
        <v>148</v>
      </c>
      <c r="D20" s="118" t="s">
        <v>149</v>
      </c>
      <c r="E20" s="114">
        <v>59.658000000000001</v>
      </c>
      <c r="F20" s="113" t="s">
        <v>133</v>
      </c>
      <c r="H20" s="115">
        <f>ROUND(E20*G20, 2)</f>
        <v>0</v>
      </c>
      <c r="J20" s="115">
        <f>ROUND(E20*G20, 2)</f>
        <v>0</v>
      </c>
      <c r="K20" s="116">
        <v>3.0630000000000001E-2</v>
      </c>
      <c r="L20" s="116">
        <f>E20*K20</f>
        <v>1.82732454</v>
      </c>
      <c r="O20" s="113">
        <v>20</v>
      </c>
      <c r="P20" s="113" t="s">
        <v>134</v>
      </c>
      <c r="V20" s="117" t="s">
        <v>55</v>
      </c>
      <c r="W20" s="114">
        <v>22.312000000000001</v>
      </c>
      <c r="Z20" s="112" t="s">
        <v>135</v>
      </c>
      <c r="AA20" s="112" t="s">
        <v>150</v>
      </c>
    </row>
    <row r="21" spans="1:27">
      <c r="A21" s="110">
        <v>5</v>
      </c>
      <c r="B21" s="111" t="s">
        <v>147</v>
      </c>
      <c r="C21" s="112" t="s">
        <v>151</v>
      </c>
      <c r="D21" s="118" t="s">
        <v>152</v>
      </c>
      <c r="E21" s="114">
        <v>38.49</v>
      </c>
      <c r="F21" s="113" t="s">
        <v>133</v>
      </c>
      <c r="H21" s="115">
        <f>ROUND(E21*G21, 2)</f>
        <v>0</v>
      </c>
      <c r="J21" s="115">
        <f>ROUND(E21*G21, 2)</f>
        <v>0</v>
      </c>
      <c r="K21" s="116">
        <v>4.5999999999999999E-3</v>
      </c>
      <c r="L21" s="116">
        <f>E21*K21</f>
        <v>0.17705400000000002</v>
      </c>
      <c r="O21" s="113">
        <v>20</v>
      </c>
      <c r="P21" s="113" t="s">
        <v>134</v>
      </c>
      <c r="V21" s="117" t="s">
        <v>55</v>
      </c>
      <c r="W21" s="114">
        <v>18.129000000000001</v>
      </c>
      <c r="Z21" s="112" t="s">
        <v>153</v>
      </c>
      <c r="AA21" s="112" t="s">
        <v>154</v>
      </c>
    </row>
    <row r="22" spans="1:27">
      <c r="A22" s="110">
        <v>6</v>
      </c>
      <c r="B22" s="111" t="s">
        <v>147</v>
      </c>
      <c r="C22" s="112" t="s">
        <v>155</v>
      </c>
      <c r="D22" s="118" t="s">
        <v>342</v>
      </c>
      <c r="E22" s="114">
        <v>38.49</v>
      </c>
      <c r="F22" s="113" t="s">
        <v>133</v>
      </c>
      <c r="H22" s="115">
        <f>ROUND(E22*G22, 2)</f>
        <v>0</v>
      </c>
      <c r="J22" s="115">
        <f>ROUND(E22*G22, 2)</f>
        <v>0</v>
      </c>
      <c r="K22" s="116">
        <v>4.5999999999999999E-3</v>
      </c>
      <c r="L22" s="116">
        <f>E22*K22</f>
        <v>0.17705400000000002</v>
      </c>
      <c r="O22" s="113">
        <v>20</v>
      </c>
      <c r="P22" s="113" t="s">
        <v>134</v>
      </c>
      <c r="V22" s="117" t="s">
        <v>55</v>
      </c>
      <c r="W22" s="114">
        <v>18.129000000000001</v>
      </c>
      <c r="Z22" s="112" t="s">
        <v>153</v>
      </c>
      <c r="AA22" s="112" t="s">
        <v>154</v>
      </c>
    </row>
    <row r="23" spans="1:27">
      <c r="D23" s="129" t="s">
        <v>156</v>
      </c>
      <c r="E23" s="130">
        <f>J23</f>
        <v>0</v>
      </c>
      <c r="H23" s="130">
        <f>SUM(H12:H22)</f>
        <v>0</v>
      </c>
      <c r="I23" s="130">
        <f>SUM(I12:I22)</f>
        <v>0</v>
      </c>
      <c r="J23" s="130">
        <f>SUM(J12:J22)</f>
        <v>0</v>
      </c>
      <c r="L23" s="131">
        <f>SUM(L12:L22)</f>
        <v>3.9652438400000003</v>
      </c>
      <c r="N23" s="132">
        <f>SUM(N12:N22)</f>
        <v>0</v>
      </c>
      <c r="W23" s="114">
        <f>SUM(W12:W22)</f>
        <v>90.537000000000006</v>
      </c>
    </row>
    <row r="25" spans="1:27">
      <c r="B25" s="112" t="s">
        <v>157</v>
      </c>
    </row>
    <row r="26" spans="1:27">
      <c r="A26" s="110">
        <v>7</v>
      </c>
      <c r="B26" s="111" t="s">
        <v>147</v>
      </c>
      <c r="C26" s="112" t="s">
        <v>158</v>
      </c>
      <c r="D26" s="118" t="s">
        <v>159</v>
      </c>
      <c r="E26" s="114">
        <v>38.49</v>
      </c>
      <c r="F26" s="113" t="s">
        <v>133</v>
      </c>
      <c r="H26" s="115">
        <f>ROUND(E26*G26, 2)</f>
        <v>0</v>
      </c>
      <c r="J26" s="115">
        <f>ROUND(E26*G26, 2)</f>
        <v>0</v>
      </c>
      <c r="K26" s="116">
        <v>2.0000000000000002E-5</v>
      </c>
      <c r="L26" s="116">
        <f>E26*K26</f>
        <v>7.6980000000000006E-4</v>
      </c>
      <c r="O26" s="113">
        <v>20</v>
      </c>
      <c r="P26" s="113" t="s">
        <v>134</v>
      </c>
      <c r="V26" s="117" t="s">
        <v>55</v>
      </c>
      <c r="W26" s="114">
        <v>10.893000000000001</v>
      </c>
      <c r="Z26" s="112" t="s">
        <v>160</v>
      </c>
      <c r="AA26" s="112" t="s">
        <v>161</v>
      </c>
    </row>
    <row r="27" spans="1:27">
      <c r="A27" s="110">
        <v>8</v>
      </c>
      <c r="B27" s="111" t="s">
        <v>162</v>
      </c>
      <c r="C27" s="112" t="s">
        <v>163</v>
      </c>
      <c r="D27" s="118" t="s">
        <v>164</v>
      </c>
      <c r="E27" s="114">
        <v>0.73699999999999999</v>
      </c>
      <c r="F27" s="113" t="s">
        <v>133</v>
      </c>
      <c r="H27" s="115">
        <f>ROUND(E27*G27, 2)</f>
        <v>0</v>
      </c>
      <c r="J27" s="115">
        <f>ROUND(E27*G27, 2)</f>
        <v>0</v>
      </c>
      <c r="M27" s="114">
        <v>0.02</v>
      </c>
      <c r="N27" s="114">
        <f>E27*M27</f>
        <v>1.474E-2</v>
      </c>
      <c r="O27" s="113">
        <v>20</v>
      </c>
      <c r="P27" s="113" t="s">
        <v>134</v>
      </c>
      <c r="V27" s="117" t="s">
        <v>55</v>
      </c>
      <c r="W27" s="114">
        <v>0.24399999999999999</v>
      </c>
      <c r="Z27" s="112" t="s">
        <v>165</v>
      </c>
      <c r="AA27" s="112" t="s">
        <v>166</v>
      </c>
    </row>
    <row r="28" spans="1:27">
      <c r="D28" s="118" t="s">
        <v>167</v>
      </c>
      <c r="V28" s="117" t="s">
        <v>0</v>
      </c>
    </row>
    <row r="29" spans="1:27">
      <c r="A29" s="110">
        <v>9</v>
      </c>
      <c r="B29" s="111" t="s">
        <v>162</v>
      </c>
      <c r="C29" s="112" t="s">
        <v>168</v>
      </c>
      <c r="D29" s="118" t="s">
        <v>169</v>
      </c>
      <c r="E29" s="114">
        <v>38.49</v>
      </c>
      <c r="F29" s="113" t="s">
        <v>133</v>
      </c>
      <c r="H29" s="115">
        <f>ROUND(E29*G29, 2)</f>
        <v>0</v>
      </c>
      <c r="J29" s="115">
        <f>ROUND(E29*G29, 2)</f>
        <v>0</v>
      </c>
      <c r="M29" s="114">
        <v>0.02</v>
      </c>
      <c r="N29" s="114">
        <f>E29*M29</f>
        <v>0.76980000000000004</v>
      </c>
      <c r="O29" s="113">
        <v>20</v>
      </c>
      <c r="P29" s="113" t="s">
        <v>134</v>
      </c>
      <c r="V29" s="117" t="s">
        <v>55</v>
      </c>
      <c r="W29" s="114">
        <v>7.8129999999999997</v>
      </c>
      <c r="Z29" s="112" t="s">
        <v>165</v>
      </c>
      <c r="AA29" s="112" t="s">
        <v>170</v>
      </c>
    </row>
    <row r="30" spans="1:27">
      <c r="D30" s="118" t="s">
        <v>171</v>
      </c>
      <c r="V30" s="117" t="s">
        <v>0</v>
      </c>
    </row>
    <row r="31" spans="1:27">
      <c r="A31" s="110">
        <v>10</v>
      </c>
      <c r="B31" s="111" t="s">
        <v>162</v>
      </c>
      <c r="C31" s="112" t="s">
        <v>172</v>
      </c>
      <c r="D31" s="118" t="s">
        <v>173</v>
      </c>
      <c r="E31" s="114">
        <v>1</v>
      </c>
      <c r="F31" s="113" t="s">
        <v>139</v>
      </c>
      <c r="H31" s="115">
        <f>ROUND(E31*G31, 2)</f>
        <v>0</v>
      </c>
      <c r="J31" s="115">
        <f>ROUND(E31*G31, 2)</f>
        <v>0</v>
      </c>
      <c r="O31" s="113">
        <v>20</v>
      </c>
      <c r="P31" s="113" t="s">
        <v>134</v>
      </c>
      <c r="V31" s="117" t="s">
        <v>55</v>
      </c>
      <c r="W31" s="114">
        <v>0.04</v>
      </c>
      <c r="Z31" s="112" t="s">
        <v>165</v>
      </c>
      <c r="AA31" s="112" t="s">
        <v>174</v>
      </c>
    </row>
    <row r="32" spans="1:27">
      <c r="A32" s="110">
        <v>11</v>
      </c>
      <c r="B32" s="111" t="s">
        <v>162</v>
      </c>
      <c r="C32" s="112" t="s">
        <v>175</v>
      </c>
      <c r="D32" s="118" t="s">
        <v>176</v>
      </c>
      <c r="E32" s="114">
        <v>5.3869999999999996</v>
      </c>
      <c r="F32" s="113" t="s">
        <v>133</v>
      </c>
      <c r="H32" s="115">
        <f>ROUND(E32*G32, 2)</f>
        <v>0</v>
      </c>
      <c r="J32" s="115">
        <f>ROUND(E32*G32, 2)</f>
        <v>0</v>
      </c>
      <c r="K32" s="116">
        <v>2.2499999999999998E-3</v>
      </c>
      <c r="L32" s="116">
        <f>E32*K32</f>
        <v>1.2120749999999998E-2</v>
      </c>
      <c r="M32" s="114">
        <v>4.1000000000000002E-2</v>
      </c>
      <c r="N32" s="114">
        <f>E32*M32</f>
        <v>0.22086699999999998</v>
      </c>
      <c r="O32" s="113">
        <v>20</v>
      </c>
      <c r="P32" s="113" t="s">
        <v>134</v>
      </c>
      <c r="V32" s="117" t="s">
        <v>55</v>
      </c>
      <c r="W32" s="114">
        <v>2.5910000000000002</v>
      </c>
      <c r="Z32" s="112" t="s">
        <v>165</v>
      </c>
      <c r="AA32" s="112" t="s">
        <v>177</v>
      </c>
    </row>
    <row r="33" spans="1:27">
      <c r="D33" s="118" t="s">
        <v>178</v>
      </c>
      <c r="V33" s="117" t="s">
        <v>0</v>
      </c>
    </row>
    <row r="34" spans="1:27">
      <c r="A34" s="110">
        <v>12</v>
      </c>
      <c r="B34" s="111" t="s">
        <v>162</v>
      </c>
      <c r="C34" s="112" t="s">
        <v>179</v>
      </c>
      <c r="D34" s="118" t="s">
        <v>180</v>
      </c>
      <c r="E34" s="114">
        <v>1</v>
      </c>
      <c r="F34" s="113" t="s">
        <v>139</v>
      </c>
      <c r="H34" s="115">
        <f>ROUND(E34*G34, 2)</f>
        <v>0</v>
      </c>
      <c r="J34" s="115">
        <f>ROUND(E34*G34, 2)</f>
        <v>0</v>
      </c>
      <c r="K34" s="116">
        <v>1.3600000000000001E-3</v>
      </c>
      <c r="L34" s="116">
        <f>E34*K34</f>
        <v>1.3600000000000001E-3</v>
      </c>
      <c r="M34" s="114">
        <v>0.20699999999999999</v>
      </c>
      <c r="N34" s="114">
        <f>E34*M34</f>
        <v>0.20699999999999999</v>
      </c>
      <c r="O34" s="113">
        <v>20</v>
      </c>
      <c r="P34" s="113" t="s">
        <v>134</v>
      </c>
      <c r="V34" s="117" t="s">
        <v>55</v>
      </c>
      <c r="W34" s="114">
        <v>2.077</v>
      </c>
      <c r="Z34" s="112" t="s">
        <v>165</v>
      </c>
      <c r="AA34" s="112" t="s">
        <v>181</v>
      </c>
    </row>
    <row r="35" spans="1:27">
      <c r="A35" s="110">
        <v>13</v>
      </c>
      <c r="B35" s="111" t="s">
        <v>162</v>
      </c>
      <c r="C35" s="112" t="s">
        <v>182</v>
      </c>
      <c r="D35" s="118" t="s">
        <v>183</v>
      </c>
      <c r="E35" s="114">
        <v>1.115</v>
      </c>
      <c r="F35" s="113" t="s">
        <v>133</v>
      </c>
      <c r="H35" s="115">
        <f>ROUND(E35*G35, 2)</f>
        <v>0</v>
      </c>
      <c r="J35" s="115">
        <f>ROUND(E35*G35, 2)</f>
        <v>0</v>
      </c>
      <c r="K35" s="116">
        <v>1.6900000000000001E-3</v>
      </c>
      <c r="L35" s="116">
        <f>E35*K35</f>
        <v>1.8843500000000001E-3</v>
      </c>
      <c r="M35" s="114">
        <v>0.187</v>
      </c>
      <c r="N35" s="114">
        <f>E35*M35</f>
        <v>0.208505</v>
      </c>
      <c r="O35" s="113">
        <v>20</v>
      </c>
      <c r="P35" s="113" t="s">
        <v>134</v>
      </c>
      <c r="V35" s="117" t="s">
        <v>55</v>
      </c>
      <c r="W35" s="114">
        <v>0.48899999999999999</v>
      </c>
      <c r="Z35" s="112" t="s">
        <v>165</v>
      </c>
      <c r="AA35" s="112" t="s">
        <v>184</v>
      </c>
    </row>
    <row r="36" spans="1:27">
      <c r="D36" s="118" t="s">
        <v>185</v>
      </c>
      <c r="V36" s="117" t="s">
        <v>0</v>
      </c>
    </row>
    <row r="37" spans="1:27">
      <c r="A37" s="110">
        <v>14</v>
      </c>
      <c r="B37" s="111" t="s">
        <v>162</v>
      </c>
      <c r="C37" s="112" t="s">
        <v>186</v>
      </c>
      <c r="D37" s="118" t="s">
        <v>187</v>
      </c>
      <c r="E37" s="114">
        <v>1.9</v>
      </c>
      <c r="F37" s="113" t="s">
        <v>188</v>
      </c>
      <c r="H37" s="115">
        <f>ROUND(E37*G37, 2)</f>
        <v>0</v>
      </c>
      <c r="J37" s="115">
        <f>ROUND(E37*G37, 2)</f>
        <v>0</v>
      </c>
      <c r="M37" s="114">
        <v>8.0000000000000002E-3</v>
      </c>
      <c r="N37" s="114">
        <f>E37*M37</f>
        <v>1.52E-2</v>
      </c>
      <c r="O37" s="113">
        <v>20</v>
      </c>
      <c r="P37" s="113" t="s">
        <v>134</v>
      </c>
      <c r="V37" s="117" t="s">
        <v>55</v>
      </c>
      <c r="W37" s="114">
        <v>1.2410000000000001</v>
      </c>
      <c r="Z37" s="112" t="s">
        <v>165</v>
      </c>
      <c r="AA37" s="112" t="s">
        <v>189</v>
      </c>
    </row>
    <row r="38" spans="1:27">
      <c r="A38" s="110">
        <v>15</v>
      </c>
      <c r="B38" s="111" t="s">
        <v>162</v>
      </c>
      <c r="C38" s="112" t="s">
        <v>190</v>
      </c>
      <c r="D38" s="118" t="s">
        <v>191</v>
      </c>
      <c r="E38" s="114">
        <v>1.6</v>
      </c>
      <c r="F38" s="113" t="s">
        <v>188</v>
      </c>
      <c r="H38" s="115">
        <f>ROUND(E38*G38, 2)</f>
        <v>0</v>
      </c>
      <c r="J38" s="115">
        <f>ROUND(E38*G38, 2)</f>
        <v>0</v>
      </c>
      <c r="M38" s="114">
        <v>0.05</v>
      </c>
      <c r="N38" s="114">
        <f>E38*M38</f>
        <v>8.0000000000000016E-2</v>
      </c>
      <c r="O38" s="113">
        <v>20</v>
      </c>
      <c r="P38" s="113" t="s">
        <v>134</v>
      </c>
      <c r="V38" s="117" t="s">
        <v>55</v>
      </c>
      <c r="W38" s="114">
        <v>2.4380000000000002</v>
      </c>
      <c r="Z38" s="112" t="s">
        <v>165</v>
      </c>
      <c r="AA38" s="112" t="s">
        <v>192</v>
      </c>
    </row>
    <row r="39" spans="1:27">
      <c r="A39" s="110">
        <v>16</v>
      </c>
      <c r="B39" s="111" t="s">
        <v>162</v>
      </c>
      <c r="C39" s="112" t="s">
        <v>193</v>
      </c>
      <c r="D39" s="118" t="s">
        <v>194</v>
      </c>
      <c r="E39" s="114">
        <v>44.183</v>
      </c>
      <c r="F39" s="113" t="s">
        <v>133</v>
      </c>
      <c r="H39" s="115">
        <f>ROUND(E39*G39, 2)</f>
        <v>0</v>
      </c>
      <c r="J39" s="115">
        <f>ROUND(E39*G39, 2)</f>
        <v>0</v>
      </c>
      <c r="M39" s="114">
        <v>6.8000000000000005E-2</v>
      </c>
      <c r="N39" s="114">
        <f>E39*M39</f>
        <v>3.0044440000000003</v>
      </c>
      <c r="O39" s="113">
        <v>20</v>
      </c>
      <c r="P39" s="113" t="s">
        <v>134</v>
      </c>
      <c r="V39" s="117" t="s">
        <v>55</v>
      </c>
      <c r="W39" s="114">
        <v>27.57</v>
      </c>
      <c r="Z39" s="112" t="s">
        <v>165</v>
      </c>
      <c r="AA39" s="112" t="s">
        <v>195</v>
      </c>
    </row>
    <row r="40" spans="1:27">
      <c r="D40" s="118" t="s">
        <v>196</v>
      </c>
      <c r="V40" s="117" t="s">
        <v>0</v>
      </c>
    </row>
    <row r="41" spans="1:27">
      <c r="A41" s="110">
        <v>17</v>
      </c>
      <c r="B41" s="111" t="s">
        <v>162</v>
      </c>
      <c r="C41" s="112" t="s">
        <v>197</v>
      </c>
      <c r="D41" s="118" t="s">
        <v>198</v>
      </c>
      <c r="E41" s="114">
        <v>4.5199999999999996</v>
      </c>
      <c r="F41" s="113" t="s">
        <v>199</v>
      </c>
      <c r="H41" s="115">
        <f t="shared" ref="H41:H47" si="0">ROUND(E41*G41, 2)</f>
        <v>0</v>
      </c>
      <c r="J41" s="115">
        <f t="shared" ref="J41:J47" si="1">ROUND(E41*G41, 2)</f>
        <v>0</v>
      </c>
      <c r="O41" s="113">
        <v>20</v>
      </c>
      <c r="P41" s="113" t="s">
        <v>134</v>
      </c>
      <c r="V41" s="117" t="s">
        <v>55</v>
      </c>
      <c r="W41" s="114">
        <v>2.4449999999999998</v>
      </c>
      <c r="Z41" s="112" t="s">
        <v>165</v>
      </c>
      <c r="AA41" s="112" t="s">
        <v>200</v>
      </c>
    </row>
    <row r="42" spans="1:27">
      <c r="A42" s="110">
        <v>18</v>
      </c>
      <c r="B42" s="111" t="s">
        <v>162</v>
      </c>
      <c r="C42" s="112" t="s">
        <v>201</v>
      </c>
      <c r="D42" s="118" t="s">
        <v>202</v>
      </c>
      <c r="E42" s="114">
        <v>131.08000000000001</v>
      </c>
      <c r="F42" s="113" t="s">
        <v>199</v>
      </c>
      <c r="H42" s="115">
        <f t="shared" si="0"/>
        <v>0</v>
      </c>
      <c r="J42" s="115">
        <f t="shared" si="1"/>
        <v>0</v>
      </c>
      <c r="O42" s="113">
        <v>20</v>
      </c>
      <c r="P42" s="113" t="s">
        <v>134</v>
      </c>
      <c r="V42" s="117" t="s">
        <v>55</v>
      </c>
      <c r="Z42" s="112" t="s">
        <v>165</v>
      </c>
      <c r="AA42" s="112" t="s">
        <v>203</v>
      </c>
    </row>
    <row r="43" spans="1:27">
      <c r="A43" s="110">
        <v>19</v>
      </c>
      <c r="B43" s="111" t="s">
        <v>204</v>
      </c>
      <c r="C43" s="112" t="s">
        <v>205</v>
      </c>
      <c r="D43" s="118" t="s">
        <v>206</v>
      </c>
      <c r="E43" s="114">
        <v>4.5199999999999996</v>
      </c>
      <c r="F43" s="113" t="s">
        <v>199</v>
      </c>
      <c r="H43" s="115">
        <f t="shared" si="0"/>
        <v>0</v>
      </c>
      <c r="J43" s="115">
        <f t="shared" si="1"/>
        <v>0</v>
      </c>
      <c r="O43" s="113">
        <v>20</v>
      </c>
      <c r="P43" s="113" t="s">
        <v>134</v>
      </c>
      <c r="V43" s="117" t="s">
        <v>55</v>
      </c>
      <c r="W43" s="114">
        <v>3.1280000000000001</v>
      </c>
      <c r="Z43" s="112" t="s">
        <v>165</v>
      </c>
      <c r="AA43" s="112" t="s">
        <v>207</v>
      </c>
    </row>
    <row r="44" spans="1:27">
      <c r="A44" s="110">
        <v>20</v>
      </c>
      <c r="B44" s="111" t="s">
        <v>204</v>
      </c>
      <c r="C44" s="112" t="s">
        <v>208</v>
      </c>
      <c r="D44" s="118" t="s">
        <v>209</v>
      </c>
      <c r="E44" s="114">
        <v>4.5199999999999996</v>
      </c>
      <c r="F44" s="113" t="s">
        <v>199</v>
      </c>
      <c r="H44" s="115">
        <f t="shared" si="0"/>
        <v>0</v>
      </c>
      <c r="J44" s="115">
        <f t="shared" si="1"/>
        <v>0</v>
      </c>
      <c r="O44" s="113">
        <v>20</v>
      </c>
      <c r="P44" s="113" t="s">
        <v>134</v>
      </c>
      <c r="V44" s="117" t="s">
        <v>55</v>
      </c>
      <c r="W44" s="114">
        <v>1.496</v>
      </c>
      <c r="Z44" s="112" t="s">
        <v>165</v>
      </c>
      <c r="AA44" s="112" t="s">
        <v>210</v>
      </c>
    </row>
    <row r="45" spans="1:27">
      <c r="A45" s="110">
        <v>21</v>
      </c>
      <c r="B45" s="111" t="s">
        <v>204</v>
      </c>
      <c r="C45" s="112" t="s">
        <v>211</v>
      </c>
      <c r="D45" s="118" t="s">
        <v>212</v>
      </c>
      <c r="E45" s="114">
        <v>4.5199999999999996</v>
      </c>
      <c r="F45" s="113" t="s">
        <v>199</v>
      </c>
      <c r="H45" s="115">
        <f t="shared" si="0"/>
        <v>0</v>
      </c>
      <c r="J45" s="115">
        <f t="shared" si="1"/>
        <v>0</v>
      </c>
      <c r="O45" s="113">
        <v>20</v>
      </c>
      <c r="P45" s="113" t="s">
        <v>134</v>
      </c>
      <c r="V45" s="117" t="s">
        <v>55</v>
      </c>
      <c r="W45" s="114">
        <v>0.41599999999999998</v>
      </c>
      <c r="Z45" s="112" t="s">
        <v>165</v>
      </c>
      <c r="AA45" s="112" t="s">
        <v>213</v>
      </c>
    </row>
    <row r="46" spans="1:27">
      <c r="A46" s="110">
        <v>22</v>
      </c>
      <c r="B46" s="111" t="s">
        <v>162</v>
      </c>
      <c r="C46" s="112" t="s">
        <v>214</v>
      </c>
      <c r="D46" s="118" t="s">
        <v>215</v>
      </c>
      <c r="E46" s="114">
        <v>4.5199999999999996</v>
      </c>
      <c r="F46" s="113" t="s">
        <v>199</v>
      </c>
      <c r="H46" s="115">
        <f t="shared" si="0"/>
        <v>0</v>
      </c>
      <c r="J46" s="115">
        <f t="shared" si="1"/>
        <v>0</v>
      </c>
      <c r="O46" s="113">
        <v>20</v>
      </c>
      <c r="P46" s="113" t="s">
        <v>134</v>
      </c>
      <c r="V46" s="117" t="s">
        <v>55</v>
      </c>
      <c r="Z46" s="112" t="s">
        <v>165</v>
      </c>
      <c r="AA46" s="112" t="s">
        <v>213</v>
      </c>
    </row>
    <row r="47" spans="1:27">
      <c r="A47" s="110">
        <v>23</v>
      </c>
      <c r="B47" s="111" t="s">
        <v>130</v>
      </c>
      <c r="C47" s="112" t="s">
        <v>216</v>
      </c>
      <c r="D47" s="118" t="s">
        <v>217</v>
      </c>
      <c r="E47" s="114">
        <v>3.9809999999999999</v>
      </c>
      <c r="F47" s="113" t="s">
        <v>199</v>
      </c>
      <c r="H47" s="115">
        <f t="shared" si="0"/>
        <v>0</v>
      </c>
      <c r="J47" s="115">
        <f t="shared" si="1"/>
        <v>0</v>
      </c>
      <c r="O47" s="113">
        <v>20</v>
      </c>
      <c r="P47" s="113" t="s">
        <v>134</v>
      </c>
      <c r="V47" s="117" t="s">
        <v>55</v>
      </c>
      <c r="W47" s="114">
        <v>9.8810000000000002</v>
      </c>
      <c r="Z47" s="112" t="s">
        <v>135</v>
      </c>
      <c r="AA47" s="112" t="s">
        <v>218</v>
      </c>
    </row>
    <row r="48" spans="1:27">
      <c r="D48" s="129" t="s">
        <v>219</v>
      </c>
      <c r="E48" s="130">
        <f>J48</f>
        <v>0</v>
      </c>
      <c r="H48" s="130">
        <f>SUM(H25:H47)</f>
        <v>0</v>
      </c>
      <c r="I48" s="130">
        <f>SUM(I25:I47)</f>
        <v>0</v>
      </c>
      <c r="J48" s="130">
        <f>SUM(J25:J47)</f>
        <v>0</v>
      </c>
      <c r="L48" s="131">
        <f>SUM(L25:L47)</f>
        <v>1.6134899999999997E-2</v>
      </c>
      <c r="N48" s="132">
        <f>SUM(N25:N47)</f>
        <v>4.5205560000000009</v>
      </c>
      <c r="W48" s="114">
        <f>SUM(W25:W47)</f>
        <v>72.762</v>
      </c>
    </row>
    <row r="50" spans="1:27">
      <c r="D50" s="129" t="s">
        <v>220</v>
      </c>
      <c r="E50" s="132">
        <f>J50</f>
        <v>0</v>
      </c>
      <c r="H50" s="130">
        <f>+H23+H48</f>
        <v>0</v>
      </c>
      <c r="I50" s="130">
        <f>+I23+I48</f>
        <v>0</v>
      </c>
      <c r="J50" s="130">
        <f>+J23+J48</f>
        <v>0</v>
      </c>
      <c r="L50" s="131">
        <f>+L23+L48</f>
        <v>3.9813787400000002</v>
      </c>
      <c r="N50" s="132">
        <f>+N23+N48</f>
        <v>4.5205560000000009</v>
      </c>
      <c r="W50" s="114">
        <f>+W23+W48</f>
        <v>163.29900000000001</v>
      </c>
    </row>
    <row r="52" spans="1:27">
      <c r="B52" s="128" t="s">
        <v>221</v>
      </c>
    </row>
    <row r="53" spans="1:27">
      <c r="B53" s="112" t="s">
        <v>222</v>
      </c>
    </row>
    <row r="54" spans="1:27">
      <c r="A54" s="110">
        <v>24</v>
      </c>
      <c r="B54" s="111" t="s">
        <v>223</v>
      </c>
      <c r="C54" s="112" t="s">
        <v>224</v>
      </c>
      <c r="D54" s="118" t="s">
        <v>343</v>
      </c>
      <c r="E54" s="114">
        <v>33.9</v>
      </c>
      <c r="F54" s="113" t="s">
        <v>133</v>
      </c>
      <c r="H54" s="115">
        <f>ROUND(E54*G54, 2)</f>
        <v>0</v>
      </c>
      <c r="J54" s="115">
        <f>ROUND(E54*G54, 2)</f>
        <v>0</v>
      </c>
      <c r="K54" s="116">
        <v>3.5000000000000001E-3</v>
      </c>
      <c r="L54" s="116">
        <f>E54*K54</f>
        <v>0.11864999999999999</v>
      </c>
      <c r="O54" s="113">
        <v>20</v>
      </c>
      <c r="P54" s="113" t="s">
        <v>134</v>
      </c>
      <c r="V54" s="117" t="s">
        <v>225</v>
      </c>
      <c r="W54" s="114">
        <v>5.9660000000000002</v>
      </c>
      <c r="Z54" s="112" t="s">
        <v>226</v>
      </c>
      <c r="AA54" s="112" t="s">
        <v>227</v>
      </c>
    </row>
    <row r="55" spans="1:27">
      <c r="A55" s="110">
        <v>25</v>
      </c>
      <c r="B55" s="111" t="s">
        <v>223</v>
      </c>
      <c r="C55" s="112" t="s">
        <v>228</v>
      </c>
      <c r="D55" s="118" t="s">
        <v>344</v>
      </c>
      <c r="E55" s="114">
        <v>9.2850000000000001</v>
      </c>
      <c r="F55" s="113" t="s">
        <v>133</v>
      </c>
      <c r="H55" s="115">
        <f>ROUND(E55*G55, 2)</f>
        <v>0</v>
      </c>
      <c r="J55" s="115">
        <f>ROUND(E55*G55, 2)</f>
        <v>0</v>
      </c>
      <c r="K55" s="116">
        <v>3.96E-3</v>
      </c>
      <c r="L55" s="116">
        <f>E55*K55</f>
        <v>3.6768599999999999E-2</v>
      </c>
      <c r="O55" s="113">
        <v>20</v>
      </c>
      <c r="P55" s="113" t="s">
        <v>134</v>
      </c>
      <c r="V55" s="117" t="s">
        <v>225</v>
      </c>
      <c r="W55" s="114">
        <v>2.3210000000000002</v>
      </c>
      <c r="Z55" s="112" t="s">
        <v>226</v>
      </c>
      <c r="AA55" s="112" t="s">
        <v>227</v>
      </c>
    </row>
    <row r="56" spans="1:27">
      <c r="D56" s="118" t="s">
        <v>229</v>
      </c>
      <c r="V56" s="117" t="s">
        <v>0</v>
      </c>
    </row>
    <row r="57" spans="1:27">
      <c r="A57" s="110">
        <v>26</v>
      </c>
      <c r="B57" s="111" t="s">
        <v>223</v>
      </c>
      <c r="C57" s="112" t="s">
        <v>230</v>
      </c>
      <c r="D57" s="118" t="s">
        <v>231</v>
      </c>
      <c r="F57" s="113" t="s">
        <v>232</v>
      </c>
      <c r="H57" s="115">
        <f>ROUND(E57*G57, 2)</f>
        <v>0</v>
      </c>
      <c r="J57" s="115">
        <f>ROUND(E57*G57, 2)</f>
        <v>0</v>
      </c>
      <c r="O57" s="113">
        <v>20</v>
      </c>
      <c r="P57" s="113" t="s">
        <v>134</v>
      </c>
      <c r="V57" s="117" t="s">
        <v>225</v>
      </c>
      <c r="Z57" s="112" t="s">
        <v>226</v>
      </c>
      <c r="AA57" s="112" t="s">
        <v>233</v>
      </c>
    </row>
    <row r="58" spans="1:27">
      <c r="D58" s="129" t="s">
        <v>234</v>
      </c>
      <c r="E58" s="130">
        <f>J58</f>
        <v>0</v>
      </c>
      <c r="H58" s="130">
        <f>SUM(H52:H57)</f>
        <v>0</v>
      </c>
      <c r="I58" s="130">
        <f>SUM(I52:I57)</f>
        <v>0</v>
      </c>
      <c r="J58" s="130">
        <f>SUM(J52:J57)</f>
        <v>0</v>
      </c>
      <c r="L58" s="131">
        <f>SUM(L52:L57)</f>
        <v>0.15541859999999999</v>
      </c>
      <c r="N58" s="132">
        <f>SUM(N52:N57)</f>
        <v>0</v>
      </c>
      <c r="W58" s="114">
        <f>SUM(W52:W57)</f>
        <v>8.2870000000000008</v>
      </c>
    </row>
    <row r="60" spans="1:27">
      <c r="B60" s="112" t="s">
        <v>235</v>
      </c>
    </row>
    <row r="61" spans="1:27">
      <c r="A61" s="110">
        <v>27</v>
      </c>
      <c r="B61" s="111" t="s">
        <v>236</v>
      </c>
      <c r="C61" s="112" t="s">
        <v>237</v>
      </c>
      <c r="D61" s="118" t="s">
        <v>238</v>
      </c>
      <c r="E61" s="114">
        <v>22.204999999999998</v>
      </c>
      <c r="F61" s="113" t="s">
        <v>188</v>
      </c>
      <c r="H61" s="115">
        <f>ROUND(E61*G61, 2)</f>
        <v>0</v>
      </c>
      <c r="J61" s="115">
        <f>ROUND(E61*G61, 2)</f>
        <v>0</v>
      </c>
      <c r="K61" s="116">
        <v>2.5999999999999998E-4</v>
      </c>
      <c r="L61" s="116">
        <f>E61*K61</f>
        <v>5.7732999999999994E-3</v>
      </c>
      <c r="O61" s="113">
        <v>20</v>
      </c>
      <c r="P61" s="113" t="s">
        <v>134</v>
      </c>
      <c r="V61" s="117" t="s">
        <v>225</v>
      </c>
      <c r="W61" s="114">
        <v>1.266</v>
      </c>
      <c r="Z61" s="112" t="s">
        <v>135</v>
      </c>
      <c r="AA61" s="112" t="s">
        <v>239</v>
      </c>
    </row>
    <row r="62" spans="1:27">
      <c r="D62" s="118" t="s">
        <v>240</v>
      </c>
      <c r="V62" s="117" t="s">
        <v>0</v>
      </c>
    </row>
    <row r="63" spans="1:27">
      <c r="A63" s="110">
        <v>28</v>
      </c>
      <c r="B63" s="111" t="s">
        <v>236</v>
      </c>
      <c r="C63" s="112" t="s">
        <v>241</v>
      </c>
      <c r="D63" s="118" t="s">
        <v>345</v>
      </c>
      <c r="E63" s="114">
        <v>9.8960000000000008</v>
      </c>
      <c r="F63" s="113" t="s">
        <v>133</v>
      </c>
      <c r="H63" s="115">
        <f>ROUND(E63*G63, 2)</f>
        <v>0</v>
      </c>
      <c r="J63" s="115">
        <f>ROUND(E63*G63, 2)</f>
        <v>0</v>
      </c>
      <c r="K63" s="116">
        <v>1.2E-4</v>
      </c>
      <c r="L63" s="116">
        <f>E63*K63</f>
        <v>1.1875200000000001E-3</v>
      </c>
      <c r="O63" s="113">
        <v>20</v>
      </c>
      <c r="P63" s="113" t="s">
        <v>134</v>
      </c>
      <c r="V63" s="117" t="s">
        <v>225</v>
      </c>
      <c r="W63" s="114">
        <v>0.317</v>
      </c>
      <c r="Z63" s="112" t="s">
        <v>135</v>
      </c>
      <c r="AA63" s="112" t="s">
        <v>239</v>
      </c>
    </row>
    <row r="64" spans="1:27">
      <c r="A64" s="110">
        <v>29</v>
      </c>
      <c r="B64" s="111" t="s">
        <v>236</v>
      </c>
      <c r="C64" s="112" t="s">
        <v>242</v>
      </c>
      <c r="D64" s="118" t="s">
        <v>243</v>
      </c>
      <c r="E64" s="114">
        <v>9.8960000000000008</v>
      </c>
      <c r="F64" s="113" t="s">
        <v>133</v>
      </c>
      <c r="H64" s="115">
        <f>ROUND(E64*G64, 2)</f>
        <v>0</v>
      </c>
      <c r="J64" s="115">
        <f>ROUND(E64*G64, 2)</f>
        <v>0</v>
      </c>
      <c r="K64" s="116">
        <v>1.3899999999999999E-2</v>
      </c>
      <c r="L64" s="116">
        <f>E64*K64</f>
        <v>0.13755439999999999</v>
      </c>
      <c r="O64" s="113">
        <v>20</v>
      </c>
      <c r="P64" s="113" t="s">
        <v>134</v>
      </c>
      <c r="V64" s="117" t="s">
        <v>225</v>
      </c>
      <c r="W64" s="114">
        <v>3.1960000000000002</v>
      </c>
      <c r="Z64" s="112" t="s">
        <v>135</v>
      </c>
      <c r="AA64" s="112" t="s">
        <v>244</v>
      </c>
    </row>
    <row r="65" spans="1:27">
      <c r="D65" s="118" t="s">
        <v>245</v>
      </c>
      <c r="V65" s="117" t="s">
        <v>0</v>
      </c>
    </row>
    <row r="66" spans="1:27">
      <c r="A66" s="110">
        <v>30</v>
      </c>
      <c r="B66" s="111" t="s">
        <v>236</v>
      </c>
      <c r="C66" s="112" t="s">
        <v>246</v>
      </c>
      <c r="D66" s="118" t="s">
        <v>247</v>
      </c>
      <c r="F66" s="113" t="s">
        <v>232</v>
      </c>
      <c r="H66" s="115">
        <f>ROUND(E66*G66, 2)</f>
        <v>0</v>
      </c>
      <c r="J66" s="115">
        <f>ROUND(E66*G66, 2)</f>
        <v>0</v>
      </c>
      <c r="O66" s="113">
        <v>20</v>
      </c>
      <c r="P66" s="113" t="s">
        <v>134</v>
      </c>
      <c r="V66" s="117" t="s">
        <v>225</v>
      </c>
      <c r="Z66" s="112" t="s">
        <v>248</v>
      </c>
      <c r="AA66" s="112" t="s">
        <v>249</v>
      </c>
    </row>
    <row r="67" spans="1:27">
      <c r="D67" s="129" t="s">
        <v>250</v>
      </c>
      <c r="E67" s="130">
        <f>J67</f>
        <v>0</v>
      </c>
      <c r="H67" s="130">
        <f>SUM(H60:H66)</f>
        <v>0</v>
      </c>
      <c r="I67" s="130">
        <f>SUM(I60:I66)</f>
        <v>0</v>
      </c>
      <c r="J67" s="130">
        <f>SUM(J60:J66)</f>
        <v>0</v>
      </c>
      <c r="L67" s="131">
        <f>SUM(L60:L66)</f>
        <v>0.14451522</v>
      </c>
      <c r="N67" s="132">
        <f>SUM(N60:N66)</f>
        <v>0</v>
      </c>
      <c r="W67" s="114">
        <f>SUM(W60:W66)</f>
        <v>4.7789999999999999</v>
      </c>
    </row>
    <row r="69" spans="1:27">
      <c r="B69" s="112" t="s">
        <v>251</v>
      </c>
    </row>
    <row r="70" spans="1:27">
      <c r="A70" s="110">
        <v>31</v>
      </c>
      <c r="B70" s="111" t="s">
        <v>252</v>
      </c>
      <c r="C70" s="112" t="s">
        <v>253</v>
      </c>
      <c r="D70" s="118" t="s">
        <v>254</v>
      </c>
      <c r="E70" s="114">
        <v>1</v>
      </c>
      <c r="F70" s="113" t="s">
        <v>139</v>
      </c>
      <c r="H70" s="115">
        <f>ROUND(E70*G70, 2)</f>
        <v>0</v>
      </c>
      <c r="J70" s="115">
        <f t="shared" ref="J70:J75" si="2">ROUND(E70*G70, 2)</f>
        <v>0</v>
      </c>
      <c r="O70" s="113">
        <v>20</v>
      </c>
      <c r="P70" s="113" t="s">
        <v>134</v>
      </c>
      <c r="V70" s="117" t="s">
        <v>225</v>
      </c>
      <c r="W70" s="114">
        <v>0.68200000000000005</v>
      </c>
      <c r="Z70" s="112" t="s">
        <v>255</v>
      </c>
      <c r="AA70" s="112" t="s">
        <v>256</v>
      </c>
    </row>
    <row r="71" spans="1:27">
      <c r="A71" s="110">
        <v>32</v>
      </c>
      <c r="B71" s="111" t="s">
        <v>257</v>
      </c>
      <c r="C71" s="112" t="s">
        <v>258</v>
      </c>
      <c r="D71" s="118" t="s">
        <v>259</v>
      </c>
      <c r="E71" s="114">
        <v>1</v>
      </c>
      <c r="F71" s="113" t="s">
        <v>139</v>
      </c>
      <c r="I71" s="115">
        <f>ROUND(E71*G71, 2)</f>
        <v>0</v>
      </c>
      <c r="J71" s="115">
        <f t="shared" si="2"/>
        <v>0</v>
      </c>
      <c r="K71" s="116">
        <v>1.38E-2</v>
      </c>
      <c r="L71" s="116">
        <f>E71*K71</f>
        <v>1.38E-2</v>
      </c>
      <c r="O71" s="113">
        <v>20</v>
      </c>
      <c r="P71" s="113" t="s">
        <v>134</v>
      </c>
      <c r="V71" s="117" t="s">
        <v>225</v>
      </c>
      <c r="Z71" s="112" t="s">
        <v>260</v>
      </c>
      <c r="AA71" s="112" t="s">
        <v>134</v>
      </c>
    </row>
    <row r="72" spans="1:27">
      <c r="A72" s="110">
        <v>33</v>
      </c>
      <c r="B72" s="111" t="s">
        <v>252</v>
      </c>
      <c r="C72" s="112" t="s">
        <v>261</v>
      </c>
      <c r="D72" s="118" t="s">
        <v>262</v>
      </c>
      <c r="E72" s="114">
        <v>1</v>
      </c>
      <c r="F72" s="113" t="s">
        <v>139</v>
      </c>
      <c r="H72" s="115">
        <f>ROUND(E72*G72, 2)</f>
        <v>0</v>
      </c>
      <c r="J72" s="115">
        <f t="shared" si="2"/>
        <v>0</v>
      </c>
      <c r="O72" s="113">
        <v>20</v>
      </c>
      <c r="P72" s="113" t="s">
        <v>134</v>
      </c>
      <c r="V72" s="117" t="s">
        <v>225</v>
      </c>
      <c r="W72" s="114">
        <v>1.6539999999999999</v>
      </c>
      <c r="Z72" s="112" t="s">
        <v>255</v>
      </c>
      <c r="AA72" s="112" t="s">
        <v>263</v>
      </c>
    </row>
    <row r="73" spans="1:27" ht="25.5">
      <c r="A73" s="110">
        <v>34</v>
      </c>
      <c r="B73" s="111" t="s">
        <v>252</v>
      </c>
      <c r="C73" s="112" t="s">
        <v>264</v>
      </c>
      <c r="D73" s="118" t="s">
        <v>265</v>
      </c>
      <c r="E73" s="114">
        <v>1</v>
      </c>
      <c r="F73" s="113" t="s">
        <v>139</v>
      </c>
      <c r="H73" s="115">
        <f>ROUND(E73*G73, 2)</f>
        <v>0</v>
      </c>
      <c r="J73" s="115">
        <f t="shared" si="2"/>
        <v>0</v>
      </c>
      <c r="O73" s="113">
        <v>20</v>
      </c>
      <c r="P73" s="113" t="s">
        <v>134</v>
      </c>
      <c r="V73" s="117" t="s">
        <v>225</v>
      </c>
      <c r="W73" s="114">
        <v>1.6539999999999999</v>
      </c>
      <c r="Z73" s="112" t="s">
        <v>255</v>
      </c>
      <c r="AA73" s="112" t="s">
        <v>263</v>
      </c>
    </row>
    <row r="74" spans="1:27">
      <c r="A74" s="110">
        <v>35</v>
      </c>
      <c r="B74" s="111" t="s">
        <v>252</v>
      </c>
      <c r="C74" s="112" t="s">
        <v>266</v>
      </c>
      <c r="D74" s="118" t="s">
        <v>267</v>
      </c>
      <c r="E74" s="114">
        <v>1</v>
      </c>
      <c r="F74" s="113" t="s">
        <v>139</v>
      </c>
      <c r="H74" s="115">
        <f>ROUND(E74*G74, 2)</f>
        <v>0</v>
      </c>
      <c r="J74" s="115">
        <f t="shared" si="2"/>
        <v>0</v>
      </c>
      <c r="O74" s="113">
        <v>20</v>
      </c>
      <c r="P74" s="113" t="s">
        <v>134</v>
      </c>
      <c r="V74" s="117" t="s">
        <v>225</v>
      </c>
      <c r="W74" s="114">
        <v>1.6539999999999999</v>
      </c>
      <c r="Z74" s="112" t="s">
        <v>255</v>
      </c>
      <c r="AA74" s="112" t="s">
        <v>263</v>
      </c>
    </row>
    <row r="75" spans="1:27">
      <c r="A75" s="110">
        <v>36</v>
      </c>
      <c r="B75" s="111" t="s">
        <v>252</v>
      </c>
      <c r="C75" s="112" t="s">
        <v>268</v>
      </c>
      <c r="D75" s="118" t="s">
        <v>269</v>
      </c>
      <c r="F75" s="113" t="s">
        <v>232</v>
      </c>
      <c r="H75" s="115">
        <f>ROUND(E75*G75, 2)</f>
        <v>0</v>
      </c>
      <c r="J75" s="115">
        <f t="shared" si="2"/>
        <v>0</v>
      </c>
      <c r="O75" s="113">
        <v>20</v>
      </c>
      <c r="P75" s="113" t="s">
        <v>134</v>
      </c>
      <c r="V75" s="117" t="s">
        <v>225</v>
      </c>
      <c r="Z75" s="112" t="s">
        <v>248</v>
      </c>
      <c r="AA75" s="112" t="s">
        <v>270</v>
      </c>
    </row>
    <row r="76" spans="1:27">
      <c r="D76" s="129" t="s">
        <v>271</v>
      </c>
      <c r="E76" s="130">
        <f>J76</f>
        <v>0</v>
      </c>
      <c r="H76" s="130">
        <f>SUM(H69:H75)</f>
        <v>0</v>
      </c>
      <c r="I76" s="130">
        <f>SUM(I69:I75)</f>
        <v>0</v>
      </c>
      <c r="J76" s="130">
        <f>SUM(J69:J75)</f>
        <v>0</v>
      </c>
      <c r="L76" s="131">
        <f>SUM(L69:L75)</f>
        <v>1.38E-2</v>
      </c>
      <c r="N76" s="132">
        <f>SUM(N69:N75)</f>
        <v>0</v>
      </c>
      <c r="W76" s="114">
        <f>SUM(W69:W75)</f>
        <v>5.6440000000000001</v>
      </c>
    </row>
    <row r="78" spans="1:27">
      <c r="B78" s="112" t="s">
        <v>272</v>
      </c>
    </row>
    <row r="79" spans="1:27">
      <c r="A79" s="110">
        <v>37</v>
      </c>
      <c r="B79" s="111" t="s">
        <v>273</v>
      </c>
      <c r="C79" s="112" t="s">
        <v>274</v>
      </c>
      <c r="D79" s="118" t="s">
        <v>275</v>
      </c>
      <c r="E79" s="114">
        <v>7.37</v>
      </c>
      <c r="F79" s="113" t="s">
        <v>188</v>
      </c>
      <c r="H79" s="115">
        <f>ROUND(E79*G79, 2)</f>
        <v>0</v>
      </c>
      <c r="J79" s="115">
        <f>ROUND(E79*G79, 2)</f>
        <v>0</v>
      </c>
      <c r="K79" s="116">
        <v>4.4999999999999999E-4</v>
      </c>
      <c r="L79" s="116">
        <f>E79*K79</f>
        <v>3.3165E-3</v>
      </c>
      <c r="O79" s="113">
        <v>20</v>
      </c>
      <c r="P79" s="113" t="s">
        <v>134</v>
      </c>
      <c r="V79" s="117" t="s">
        <v>225</v>
      </c>
      <c r="W79" s="114">
        <v>0.98</v>
      </c>
      <c r="Z79" s="112" t="s">
        <v>276</v>
      </c>
      <c r="AA79" s="112" t="s">
        <v>277</v>
      </c>
    </row>
    <row r="80" spans="1:27">
      <c r="D80" s="118" t="s">
        <v>278</v>
      </c>
      <c r="V80" s="117" t="s">
        <v>0</v>
      </c>
    </row>
    <row r="81" spans="1:27">
      <c r="A81" s="110">
        <v>38</v>
      </c>
      <c r="B81" s="111" t="s">
        <v>257</v>
      </c>
      <c r="C81" s="112" t="s">
        <v>279</v>
      </c>
      <c r="D81" s="118" t="s">
        <v>280</v>
      </c>
      <c r="E81" s="114">
        <v>7.7389999999999999</v>
      </c>
      <c r="F81" s="113" t="s">
        <v>188</v>
      </c>
      <c r="I81" s="115">
        <f>ROUND(E81*G81, 2)</f>
        <v>0</v>
      </c>
      <c r="J81" s="115">
        <f>ROUND(E81*G81, 2)</f>
        <v>0</v>
      </c>
      <c r="K81" s="116">
        <v>7.0000000000000007E-2</v>
      </c>
      <c r="L81" s="116">
        <f>E81*K81</f>
        <v>0.54173000000000004</v>
      </c>
      <c r="O81" s="113">
        <v>20</v>
      </c>
      <c r="P81" s="113" t="s">
        <v>134</v>
      </c>
      <c r="V81" s="117" t="s">
        <v>225</v>
      </c>
      <c r="Z81" s="112" t="s">
        <v>281</v>
      </c>
      <c r="AA81" s="112" t="s">
        <v>134</v>
      </c>
    </row>
    <row r="82" spans="1:27">
      <c r="D82" s="118" t="s">
        <v>282</v>
      </c>
      <c r="V82" s="117" t="s">
        <v>0</v>
      </c>
    </row>
    <row r="83" spans="1:27">
      <c r="A83" s="110">
        <v>39</v>
      </c>
      <c r="B83" s="111" t="s">
        <v>273</v>
      </c>
      <c r="C83" s="112" t="s">
        <v>283</v>
      </c>
      <c r="D83" s="118" t="s">
        <v>284</v>
      </c>
      <c r="E83" s="114">
        <v>38.49</v>
      </c>
      <c r="F83" s="113" t="s">
        <v>133</v>
      </c>
      <c r="H83" s="115">
        <f>ROUND(E83*G83, 2)</f>
        <v>0</v>
      </c>
      <c r="J83" s="115">
        <f>ROUND(E83*G83, 2)</f>
        <v>0</v>
      </c>
      <c r="K83" s="116">
        <v>4.9100000000000003E-3</v>
      </c>
      <c r="L83" s="116">
        <f>E83*K83</f>
        <v>0.18898590000000001</v>
      </c>
      <c r="O83" s="113">
        <v>20</v>
      </c>
      <c r="P83" s="113" t="s">
        <v>134</v>
      </c>
      <c r="V83" s="117" t="s">
        <v>225</v>
      </c>
      <c r="W83" s="114">
        <v>29.06</v>
      </c>
      <c r="Z83" s="112" t="s">
        <v>276</v>
      </c>
      <c r="AA83" s="112" t="s">
        <v>285</v>
      </c>
    </row>
    <row r="84" spans="1:27">
      <c r="A84" s="110">
        <v>40</v>
      </c>
      <c r="B84" s="111" t="s">
        <v>257</v>
      </c>
      <c r="C84" s="112" t="s">
        <v>286</v>
      </c>
      <c r="D84" s="118" t="s">
        <v>287</v>
      </c>
      <c r="E84" s="114">
        <v>42.338999999999999</v>
      </c>
      <c r="F84" s="113" t="s">
        <v>133</v>
      </c>
      <c r="I84" s="115">
        <f>ROUND(E84*G84, 2)</f>
        <v>0</v>
      </c>
      <c r="J84" s="115">
        <f>ROUND(E84*G84, 2)</f>
        <v>0</v>
      </c>
      <c r="K84" s="116">
        <v>1.9E-2</v>
      </c>
      <c r="L84" s="116">
        <f>E84*K84</f>
        <v>0.80444099999999996</v>
      </c>
      <c r="O84" s="113">
        <v>20</v>
      </c>
      <c r="P84" s="113" t="s">
        <v>134</v>
      </c>
      <c r="V84" s="117" t="s">
        <v>225</v>
      </c>
      <c r="Z84" s="112" t="s">
        <v>288</v>
      </c>
      <c r="AA84" s="112" t="s">
        <v>134</v>
      </c>
    </row>
    <row r="85" spans="1:27">
      <c r="D85" s="118" t="s">
        <v>289</v>
      </c>
      <c r="V85" s="117" t="s">
        <v>0</v>
      </c>
    </row>
    <row r="86" spans="1:27">
      <c r="A86" s="110">
        <v>41</v>
      </c>
      <c r="B86" s="111" t="s">
        <v>273</v>
      </c>
      <c r="C86" s="112" t="s">
        <v>290</v>
      </c>
      <c r="D86" s="118" t="s">
        <v>291</v>
      </c>
      <c r="F86" s="113" t="s">
        <v>232</v>
      </c>
      <c r="H86" s="115">
        <f>ROUND(E86*G86, 2)</f>
        <v>0</v>
      </c>
      <c r="J86" s="115">
        <f>ROUND(E86*G86, 2)</f>
        <v>0</v>
      </c>
      <c r="O86" s="113">
        <v>20</v>
      </c>
      <c r="P86" s="113" t="s">
        <v>134</v>
      </c>
      <c r="V86" s="117" t="s">
        <v>225</v>
      </c>
      <c r="Z86" s="112" t="s">
        <v>276</v>
      </c>
      <c r="AA86" s="112" t="s">
        <v>292</v>
      </c>
    </row>
    <row r="87" spans="1:27">
      <c r="D87" s="129" t="s">
        <v>293</v>
      </c>
      <c r="E87" s="130">
        <f>J87</f>
        <v>0</v>
      </c>
      <c r="H87" s="130">
        <f>SUM(H78:H86)</f>
        <v>0</v>
      </c>
      <c r="I87" s="130">
        <f>SUM(I78:I86)</f>
        <v>0</v>
      </c>
      <c r="J87" s="130">
        <f>SUM(J78:J86)</f>
        <v>0</v>
      </c>
      <c r="L87" s="131">
        <f>SUM(L78:L86)</f>
        <v>1.5384734</v>
      </c>
      <c r="N87" s="132">
        <f>SUM(N78:N86)</f>
        <v>0</v>
      </c>
      <c r="W87" s="114">
        <f>SUM(W78:W86)</f>
        <v>30.04</v>
      </c>
    </row>
    <row r="89" spans="1:27">
      <c r="B89" s="112" t="s">
        <v>294</v>
      </c>
    </row>
    <row r="90" spans="1:27">
      <c r="A90" s="110">
        <v>42</v>
      </c>
      <c r="B90" s="111" t="s">
        <v>273</v>
      </c>
      <c r="C90" s="112" t="s">
        <v>295</v>
      </c>
      <c r="D90" s="118" t="s">
        <v>296</v>
      </c>
      <c r="E90" s="114">
        <v>59.658000000000001</v>
      </c>
      <c r="F90" s="113" t="s">
        <v>133</v>
      </c>
      <c r="H90" s="115">
        <f>ROUND(E90*G90, 2)</f>
        <v>0</v>
      </c>
      <c r="J90" s="115">
        <f>ROUND(E90*G90, 2)</f>
        <v>0</v>
      </c>
      <c r="K90" s="116">
        <v>2.3400000000000001E-3</v>
      </c>
      <c r="L90" s="116">
        <f>E90*K90</f>
        <v>0.13959972000000001</v>
      </c>
      <c r="O90" s="113">
        <v>20</v>
      </c>
      <c r="P90" s="113" t="s">
        <v>134</v>
      </c>
      <c r="V90" s="117" t="s">
        <v>225</v>
      </c>
      <c r="W90" s="114">
        <v>74.094999999999999</v>
      </c>
      <c r="Z90" s="112" t="s">
        <v>276</v>
      </c>
      <c r="AA90" s="112" t="s">
        <v>297</v>
      </c>
    </row>
    <row r="91" spans="1:27">
      <c r="D91" s="118" t="s">
        <v>298</v>
      </c>
      <c r="V91" s="117" t="s">
        <v>0</v>
      </c>
    </row>
    <row r="92" spans="1:27">
      <c r="D92" s="118" t="s">
        <v>299</v>
      </c>
      <c r="V92" s="117" t="s">
        <v>1</v>
      </c>
    </row>
    <row r="93" spans="1:27">
      <c r="A93" s="110">
        <v>43</v>
      </c>
      <c r="B93" s="111" t="s">
        <v>257</v>
      </c>
      <c r="C93" s="112" t="s">
        <v>300</v>
      </c>
      <c r="D93" s="118" t="s">
        <v>346</v>
      </c>
      <c r="E93" s="114">
        <v>65.623999999999995</v>
      </c>
      <c r="F93" s="113" t="s">
        <v>133</v>
      </c>
      <c r="I93" s="115">
        <f>ROUND(E93*G93, 2)</f>
        <v>0</v>
      </c>
      <c r="J93" s="115">
        <f>ROUND(E93*G93, 2)</f>
        <v>0</v>
      </c>
      <c r="K93" s="116">
        <v>1.9E-2</v>
      </c>
      <c r="L93" s="116">
        <f>E93*K93</f>
        <v>1.246856</v>
      </c>
      <c r="O93" s="113">
        <v>20</v>
      </c>
      <c r="P93" s="113" t="s">
        <v>134</v>
      </c>
      <c r="V93" s="117" t="s">
        <v>225</v>
      </c>
      <c r="Z93" s="112" t="s">
        <v>288</v>
      </c>
      <c r="AA93" s="112" t="s">
        <v>134</v>
      </c>
    </row>
    <row r="94" spans="1:27">
      <c r="D94" s="118" t="s">
        <v>301</v>
      </c>
      <c r="V94" s="117" t="s">
        <v>0</v>
      </c>
    </row>
    <row r="95" spans="1:27">
      <c r="A95" s="110">
        <v>44</v>
      </c>
      <c r="B95" s="111" t="s">
        <v>273</v>
      </c>
      <c r="C95" s="112" t="s">
        <v>302</v>
      </c>
      <c r="D95" s="118" t="s">
        <v>303</v>
      </c>
      <c r="F95" s="113" t="s">
        <v>232</v>
      </c>
      <c r="H95" s="115">
        <f>ROUND(E95*G95, 2)</f>
        <v>0</v>
      </c>
      <c r="J95" s="115">
        <f>ROUND(E95*G95, 2)</f>
        <v>0</v>
      </c>
      <c r="O95" s="113">
        <v>20</v>
      </c>
      <c r="P95" s="113" t="s">
        <v>134</v>
      </c>
      <c r="V95" s="117" t="s">
        <v>225</v>
      </c>
      <c r="Z95" s="112" t="s">
        <v>276</v>
      </c>
      <c r="AA95" s="112" t="s">
        <v>292</v>
      </c>
    </row>
    <row r="96" spans="1:27">
      <c r="D96" s="129" t="s">
        <v>304</v>
      </c>
      <c r="E96" s="130">
        <f>J96</f>
        <v>0</v>
      </c>
      <c r="H96" s="130">
        <f>SUM(H89:H95)</f>
        <v>0</v>
      </c>
      <c r="I96" s="130">
        <f>SUM(I89:I95)</f>
        <v>0</v>
      </c>
      <c r="J96" s="130">
        <f>SUM(J89:J95)</f>
        <v>0</v>
      </c>
      <c r="L96" s="131">
        <f>SUM(L89:L95)</f>
        <v>1.3864557200000001</v>
      </c>
      <c r="N96" s="132">
        <f>SUM(N89:N95)</f>
        <v>0</v>
      </c>
      <c r="W96" s="114">
        <f>SUM(W89:W95)</f>
        <v>74.094999999999999</v>
      </c>
    </row>
    <row r="98" spans="1:27">
      <c r="B98" s="112" t="s">
        <v>305</v>
      </c>
    </row>
    <row r="99" spans="1:27">
      <c r="A99" s="110">
        <v>45</v>
      </c>
      <c r="B99" s="111" t="s">
        <v>306</v>
      </c>
      <c r="C99" s="112" t="s">
        <v>307</v>
      </c>
      <c r="D99" s="118" t="s">
        <v>308</v>
      </c>
      <c r="E99" s="114">
        <v>3.6680000000000001</v>
      </c>
      <c r="F99" s="113" t="s">
        <v>133</v>
      </c>
      <c r="H99" s="115">
        <f>ROUND(E99*G99, 2)</f>
        <v>0</v>
      </c>
      <c r="J99" s="115">
        <f>ROUND(E99*G99, 2)</f>
        <v>0</v>
      </c>
      <c r="O99" s="113">
        <v>20</v>
      </c>
      <c r="P99" s="113" t="s">
        <v>134</v>
      </c>
      <c r="V99" s="117" t="s">
        <v>225</v>
      </c>
      <c r="W99" s="114">
        <v>0.35599999999999998</v>
      </c>
      <c r="Z99" s="112" t="s">
        <v>165</v>
      </c>
      <c r="AA99" s="112" t="s">
        <v>309</v>
      </c>
    </row>
    <row r="100" spans="1:27">
      <c r="D100" s="118" t="s">
        <v>310</v>
      </c>
      <c r="V100" s="117" t="s">
        <v>0</v>
      </c>
    </row>
    <row r="101" spans="1:27">
      <c r="A101" s="110">
        <v>46</v>
      </c>
      <c r="B101" s="111" t="s">
        <v>306</v>
      </c>
      <c r="C101" s="112" t="s">
        <v>311</v>
      </c>
      <c r="D101" s="118" t="s">
        <v>312</v>
      </c>
      <c r="E101" s="114">
        <v>3.6680000000000001</v>
      </c>
      <c r="F101" s="113" t="s">
        <v>133</v>
      </c>
      <c r="H101" s="115">
        <f>ROUND(E101*G101, 2)</f>
        <v>0</v>
      </c>
      <c r="J101" s="115">
        <f>ROUND(E101*G101, 2)</f>
        <v>0</v>
      </c>
      <c r="K101" s="116">
        <v>1.6000000000000001E-4</v>
      </c>
      <c r="L101" s="116">
        <f>E101*K101</f>
        <v>5.8688000000000002E-4</v>
      </c>
      <c r="O101" s="113">
        <v>20</v>
      </c>
      <c r="P101" s="113" t="s">
        <v>134</v>
      </c>
      <c r="V101" s="117" t="s">
        <v>225</v>
      </c>
      <c r="W101" s="114">
        <v>0.95399999999999996</v>
      </c>
      <c r="Z101" s="112" t="s">
        <v>313</v>
      </c>
      <c r="AA101" s="112" t="s">
        <v>314</v>
      </c>
    </row>
    <row r="102" spans="1:27">
      <c r="A102" s="110">
        <v>47</v>
      </c>
      <c r="B102" s="111" t="s">
        <v>306</v>
      </c>
      <c r="C102" s="112" t="s">
        <v>315</v>
      </c>
      <c r="D102" s="118" t="s">
        <v>316</v>
      </c>
      <c r="E102" s="114">
        <v>3.6680000000000001</v>
      </c>
      <c r="F102" s="113" t="s">
        <v>133</v>
      </c>
      <c r="H102" s="115">
        <f>ROUND(E102*G102, 2)</f>
        <v>0</v>
      </c>
      <c r="J102" s="115">
        <f>ROUND(E102*G102, 2)</f>
        <v>0</v>
      </c>
      <c r="K102" s="116">
        <v>8.0000000000000007E-5</v>
      </c>
      <c r="L102" s="116">
        <f>E102*K102</f>
        <v>2.9344000000000001E-4</v>
      </c>
      <c r="O102" s="113">
        <v>20</v>
      </c>
      <c r="P102" s="113" t="s">
        <v>134</v>
      </c>
      <c r="V102" s="117" t="s">
        <v>225</v>
      </c>
      <c r="W102" s="114">
        <v>0.48099999999999998</v>
      </c>
      <c r="Z102" s="112" t="s">
        <v>313</v>
      </c>
      <c r="AA102" s="112" t="s">
        <v>317</v>
      </c>
    </row>
    <row r="103" spans="1:27">
      <c r="D103" s="129" t="s">
        <v>318</v>
      </c>
      <c r="E103" s="130">
        <f>J103</f>
        <v>0</v>
      </c>
      <c r="H103" s="130">
        <f>SUM(H98:H102)</f>
        <v>0</v>
      </c>
      <c r="I103" s="130">
        <f>SUM(I98:I102)</f>
        <v>0</v>
      </c>
      <c r="J103" s="130">
        <f>SUM(J98:J102)</f>
        <v>0</v>
      </c>
      <c r="L103" s="131">
        <f>SUM(L98:L102)</f>
        <v>8.8031999999999997E-4</v>
      </c>
      <c r="N103" s="132">
        <f>SUM(N98:N102)</f>
        <v>0</v>
      </c>
      <c r="W103" s="114">
        <f>SUM(W98:W102)</f>
        <v>1.7909999999999999</v>
      </c>
    </row>
    <row r="105" spans="1:27">
      <c r="B105" s="112" t="s">
        <v>319</v>
      </c>
    </row>
    <row r="106" spans="1:27">
      <c r="A106" s="110">
        <v>48</v>
      </c>
      <c r="B106" s="111" t="s">
        <v>320</v>
      </c>
      <c r="C106" s="112" t="s">
        <v>321</v>
      </c>
      <c r="D106" s="118" t="s">
        <v>322</v>
      </c>
      <c r="E106" s="114">
        <v>102.252</v>
      </c>
      <c r="F106" s="113" t="s">
        <v>133</v>
      </c>
      <c r="H106" s="115">
        <f>ROUND(E106*G106, 2)</f>
        <v>0</v>
      </c>
      <c r="J106" s="115">
        <f>ROUND(E106*G106, 2)</f>
        <v>0</v>
      </c>
      <c r="O106" s="113">
        <v>20</v>
      </c>
      <c r="P106" s="113" t="s">
        <v>134</v>
      </c>
      <c r="V106" s="117" t="s">
        <v>225</v>
      </c>
      <c r="W106" s="114">
        <v>9.7140000000000004</v>
      </c>
      <c r="Z106" s="112" t="s">
        <v>165</v>
      </c>
      <c r="AA106" s="112" t="s">
        <v>323</v>
      </c>
    </row>
    <row r="107" spans="1:27">
      <c r="A107" s="110">
        <v>49</v>
      </c>
      <c r="B107" s="111" t="s">
        <v>320</v>
      </c>
      <c r="C107" s="112" t="s">
        <v>324</v>
      </c>
      <c r="D107" s="118" t="s">
        <v>325</v>
      </c>
      <c r="E107" s="114">
        <v>102.252</v>
      </c>
      <c r="F107" s="113" t="s">
        <v>133</v>
      </c>
      <c r="H107" s="115">
        <f>ROUND(E107*G107, 2)</f>
        <v>0</v>
      </c>
      <c r="J107" s="115">
        <f>ROUND(E107*G107, 2)</f>
        <v>0</v>
      </c>
      <c r="K107" s="116">
        <v>8.0000000000000007E-5</v>
      </c>
      <c r="L107" s="116">
        <f>E107*K107</f>
        <v>8.1801600000000006E-3</v>
      </c>
      <c r="O107" s="113">
        <v>20</v>
      </c>
      <c r="P107" s="113" t="s">
        <v>134</v>
      </c>
      <c r="V107" s="117" t="s">
        <v>225</v>
      </c>
      <c r="W107" s="114">
        <v>2.4540000000000002</v>
      </c>
      <c r="Z107" s="112" t="s">
        <v>313</v>
      </c>
      <c r="AA107" s="112" t="s">
        <v>326</v>
      </c>
    </row>
    <row r="108" spans="1:27">
      <c r="A108" s="110">
        <v>50</v>
      </c>
      <c r="B108" s="111" t="s">
        <v>320</v>
      </c>
      <c r="C108" s="112" t="s">
        <v>327</v>
      </c>
      <c r="D108" s="118" t="s">
        <v>328</v>
      </c>
      <c r="E108" s="114">
        <v>112.148</v>
      </c>
      <c r="F108" s="113" t="s">
        <v>133</v>
      </c>
      <c r="H108" s="115">
        <f>ROUND(E108*G108, 2)</f>
        <v>0</v>
      </c>
      <c r="J108" s="115">
        <f>ROUND(E108*G108, 2)</f>
        <v>0</v>
      </c>
      <c r="K108" s="116">
        <v>3.8999999999999999E-4</v>
      </c>
      <c r="L108" s="116">
        <f>E108*K108</f>
        <v>4.3737720000000001E-2</v>
      </c>
      <c r="O108" s="113">
        <v>20</v>
      </c>
      <c r="P108" s="113" t="s">
        <v>134</v>
      </c>
      <c r="V108" s="117" t="s">
        <v>225</v>
      </c>
      <c r="W108" s="114">
        <v>10.991</v>
      </c>
      <c r="Z108" s="112" t="s">
        <v>313</v>
      </c>
      <c r="AA108" s="112" t="s">
        <v>329</v>
      </c>
    </row>
    <row r="109" spans="1:27">
      <c r="D109" s="118" t="s">
        <v>330</v>
      </c>
      <c r="V109" s="117" t="s">
        <v>0</v>
      </c>
    </row>
    <row r="110" spans="1:27">
      <c r="A110" s="110">
        <v>51</v>
      </c>
      <c r="B110" s="111" t="s">
        <v>320</v>
      </c>
      <c r="C110" s="112" t="s">
        <v>331</v>
      </c>
      <c r="D110" s="118" t="s">
        <v>332</v>
      </c>
      <c r="E110" s="114">
        <v>11.055</v>
      </c>
      <c r="F110" s="113" t="s">
        <v>133</v>
      </c>
      <c r="H110" s="115">
        <f>ROUND(E110*G110, 2)</f>
        <v>0</v>
      </c>
      <c r="J110" s="115">
        <f>ROUND(E110*G110, 2)</f>
        <v>0</v>
      </c>
      <c r="K110" s="116">
        <v>4.2999999999999999E-4</v>
      </c>
      <c r="L110" s="116">
        <f>E110*K110</f>
        <v>4.7536499999999999E-3</v>
      </c>
      <c r="O110" s="113">
        <v>20</v>
      </c>
      <c r="P110" s="113" t="s">
        <v>134</v>
      </c>
      <c r="V110" s="117" t="s">
        <v>225</v>
      </c>
      <c r="W110" s="114">
        <v>3.5270000000000001</v>
      </c>
      <c r="Z110" s="112" t="s">
        <v>313</v>
      </c>
      <c r="AA110" s="112" t="s">
        <v>333</v>
      </c>
    </row>
    <row r="111" spans="1:27">
      <c r="D111" s="118" t="s">
        <v>334</v>
      </c>
      <c r="V111" s="117" t="s">
        <v>0</v>
      </c>
    </row>
    <row r="112" spans="1:27">
      <c r="D112" s="129" t="s">
        <v>335</v>
      </c>
      <c r="E112" s="130">
        <f>J112</f>
        <v>0</v>
      </c>
      <c r="H112" s="130">
        <f>SUM(H105:H111)</f>
        <v>0</v>
      </c>
      <c r="I112" s="130">
        <f>SUM(I105:I111)</f>
        <v>0</v>
      </c>
      <c r="J112" s="130">
        <f>SUM(J105:J111)</f>
        <v>0</v>
      </c>
      <c r="L112" s="131">
        <f>SUM(L105:L111)</f>
        <v>5.6671529999999998E-2</v>
      </c>
      <c r="N112" s="132">
        <f>SUM(N105:N111)</f>
        <v>0</v>
      </c>
      <c r="W112" s="114">
        <f>SUM(W105:W111)</f>
        <v>26.686</v>
      </c>
    </row>
    <row r="114" spans="4:23">
      <c r="D114" s="129" t="s">
        <v>336</v>
      </c>
      <c r="E114" s="130">
        <f>J114</f>
        <v>0</v>
      </c>
      <c r="H114" s="130">
        <f>+H58+H67+H76+H87+H96+H103+H112</f>
        <v>0</v>
      </c>
      <c r="I114" s="130">
        <f>+I58+I67+I76+I87+I96+I103+I112</f>
        <v>0</v>
      </c>
      <c r="J114" s="130">
        <f>+J58+J67+J76+J87+J96+J103+J112</f>
        <v>0</v>
      </c>
      <c r="L114" s="131">
        <f>+L58+L67+L76+L87+L96+L103+L112</f>
        <v>3.2962147900000001</v>
      </c>
      <c r="N114" s="132">
        <f>+N58+N67+N76+N87+N96+N103+N112</f>
        <v>0</v>
      </c>
      <c r="W114" s="114">
        <f>+W58+W67+W76+W87+W96+W103+W112</f>
        <v>151.322</v>
      </c>
    </row>
    <row r="116" spans="4:23">
      <c r="D116" s="133" t="s">
        <v>337</v>
      </c>
      <c r="E116" s="130">
        <f>J116</f>
        <v>0</v>
      </c>
      <c r="H116" s="130">
        <f>+H50+H114</f>
        <v>0</v>
      </c>
      <c r="I116" s="130">
        <f>+I50+I114</f>
        <v>0</v>
      </c>
      <c r="J116" s="130">
        <f>+J50+J114</f>
        <v>0</v>
      </c>
      <c r="L116" s="131">
        <f>+L50+L114</f>
        <v>7.2775935300000008</v>
      </c>
      <c r="N116" s="132">
        <f>+N50+N114</f>
        <v>4.5205560000000009</v>
      </c>
      <c r="W116" s="114">
        <f>+W50+W114</f>
        <v>314.62099999999998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0" orientation="landscape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Alexander Kitanovic</cp:lastModifiedBy>
  <cp:lastPrinted>2009-07-13T08:33:26Z</cp:lastPrinted>
  <dcterms:created xsi:type="dcterms:W3CDTF">1999-04-06T07:39:42Z</dcterms:created>
  <dcterms:modified xsi:type="dcterms:W3CDTF">2018-06-26T09:17:19Z</dcterms:modified>
</cp:coreProperties>
</file>